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drawings/drawing2.xml" ContentType="application/vnd.openxmlformats-officedocument.drawing+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drawings/drawing3.xml" ContentType="application/vnd.openxmlformats-officedocument.drawing+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drawings/drawing4.xml" ContentType="application/vnd.openxmlformats-officedocument.drawing+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Questa_cartella_di_lavoro" defaultThemeVersion="124226"/>
  <mc:AlternateContent xmlns:mc="http://schemas.openxmlformats.org/markup-compatibility/2006">
    <mc:Choice Requires="x15">
      <x15ac:absPath xmlns:x15ac="http://schemas.microsoft.com/office/spreadsheetml/2010/11/ac" url="O:\AIL_CAT\Centro Studi\Unità MERCATO DEL LAVORO\Indagine Lavoro\2024\invio\questionari\"/>
    </mc:Choice>
  </mc:AlternateContent>
  <xr:revisionPtr revIDLastSave="0" documentId="13_ncr:1_{560D2E80-B8F0-42E0-991B-834FA8DBAD88}" xr6:coauthVersionLast="47" xr6:coauthVersionMax="47" xr10:uidLastSave="{00000000-0000-0000-0000-000000000000}"/>
  <bookViews>
    <workbookView xWindow="-120" yWindow="-120" windowWidth="29040" windowHeight="15720" tabRatio="865" xr2:uid="{00000000-000D-0000-FFFF-FFFF00000000}"/>
  </bookViews>
  <sheets>
    <sheet name="I. Questionario nazionale" sheetId="1" r:id="rId1"/>
    <sheet name="Focus - POLITICHE RETRIBUTIVE" sheetId="7" r:id="rId2"/>
    <sheet name="Focus - SUPPORTO GENITORIALITÀ" sheetId="9" r:id="rId3"/>
    <sheet name="II. Gomma Plastica Cavi" sheetId="8" r:id="rId4"/>
    <sheet name="db A-B" sheetId="11" state="hidden" r:id="rId5"/>
    <sheet name="db A-C" sheetId="12" state="hidden" r:id="rId6"/>
    <sheet name="db A-DF" sheetId="13" state="hidden" r:id="rId7"/>
    <sheet name="db A-G" sheetId="14" state="hidden" r:id="rId8"/>
    <sheet name="db_focus_gen" sheetId="10" state="hidden" r:id="rId9"/>
    <sheet name="db H" sheetId="15" state="hidden" r:id="rId10"/>
    <sheet name="db IK" sheetId="16" state="hidden" r:id="rId11"/>
    <sheet name="db LM" sheetId="17" state="hidden" r:id="rId12"/>
    <sheet name="feedback assenze" sheetId="6" state="hidden" r:id="rId13"/>
    <sheet name="ccnl" sheetId="2" state="hidden" r:id="rId14"/>
    <sheet name="ateco2007_2digit" sheetId="4" state="hidden" r:id="rId15"/>
    <sheet name="provincia" sheetId="3" state="hidden" r:id="rId16"/>
  </sheets>
  <definedNames>
    <definedName name="_xlnm._FilterDatabase" localSheetId="7" hidden="1">#REF!</definedName>
    <definedName name="_xlnm._FilterDatabase" hidden="1">#REF!</definedName>
    <definedName name="_ftn1" localSheetId="1">'Focus - POLITICHE RETRIBUTIVE'!#REF!</definedName>
    <definedName name="_ftn1" localSheetId="0">'I. Questionario nazionale'!#REF!</definedName>
    <definedName name="_ftn1" localSheetId="3">'II. Gomma Plastica Cavi'!#REF!</definedName>
    <definedName name="_ftn1">#REF!</definedName>
    <definedName name="_ftn2" localSheetId="1">'Focus - POLITICHE RETRIBUTIVE'!#REF!</definedName>
    <definedName name="_ftn2" localSheetId="0">'I. Questionario nazionale'!#REF!</definedName>
    <definedName name="_ftn2" localSheetId="3">'II. Gomma Plastica Cavi'!#REF!</definedName>
    <definedName name="_ftn3" localSheetId="1">'Focus - POLITICHE RETRIBUTIVE'!#REF!</definedName>
    <definedName name="_ftn3" localSheetId="0">'I. Questionario nazionale'!#REF!</definedName>
    <definedName name="_ftn3" localSheetId="3">'II. Gomma Plastica Cavi'!#REF!</definedName>
    <definedName name="_ftn4" localSheetId="1">'Focus - POLITICHE RETRIBUTIVE'!#REF!</definedName>
    <definedName name="_ftn4" localSheetId="0">'I. Questionario nazionale'!#REF!</definedName>
    <definedName name="_ftn4" localSheetId="3">'II. Gomma Plastica Cavi'!#REF!</definedName>
    <definedName name="_ftn5" localSheetId="1">'Focus - POLITICHE RETRIBUTIVE'!#REF!</definedName>
    <definedName name="_ftn5" localSheetId="0">'I. Questionario nazionale'!#REF!</definedName>
    <definedName name="_ftn5" localSheetId="3">'II. Gomma Plastica Cavi'!#REF!</definedName>
    <definedName name="_ftn6" localSheetId="1">'Focus - POLITICHE RETRIBUTIVE'!#REF!</definedName>
    <definedName name="_ftn6" localSheetId="0">'I. Questionario nazionale'!#REF!</definedName>
    <definedName name="_ftn6" localSheetId="3">'II. Gomma Plastica Cavi'!#REF!</definedName>
    <definedName name="_ftn7" localSheetId="1">'Focus - POLITICHE RETRIBUTIVE'!#REF!</definedName>
    <definedName name="_ftn7" localSheetId="0">'I. Questionario nazionale'!#REF!</definedName>
    <definedName name="_ftn7" localSheetId="3">'II. Gomma Plastica Cavi'!#REF!</definedName>
    <definedName name="_ftnref1" localSheetId="1">'Focus - POLITICHE RETRIBUTIVE'!#REF!</definedName>
    <definedName name="_ftnref1" localSheetId="0">'I. Questionario nazionale'!#REF!</definedName>
    <definedName name="_ftnref1" localSheetId="3">'II. Gomma Plastica Cavi'!#REF!</definedName>
    <definedName name="_ftnref1">#REF!</definedName>
    <definedName name="_ftnref2" localSheetId="1">'Focus - POLITICHE RETRIBUTIVE'!#REF!</definedName>
    <definedName name="_ftnref2" localSheetId="0">'I. Questionario nazionale'!#REF!</definedName>
    <definedName name="_ftnref2" localSheetId="3">'II. Gomma Plastica Cavi'!#REF!</definedName>
    <definedName name="_ftnref3" localSheetId="1">'Focus - POLITICHE RETRIBUTIVE'!#REF!</definedName>
    <definedName name="_ftnref3" localSheetId="0">'I. Questionario nazionale'!#REF!</definedName>
    <definedName name="_ftnref3" localSheetId="3">'II. Gomma Plastica Cavi'!#REF!</definedName>
    <definedName name="_ftnref4" localSheetId="1">'Focus - POLITICHE RETRIBUTIVE'!#REF!</definedName>
    <definedName name="_ftnref4" localSheetId="0">'I. Questionario nazionale'!#REF!</definedName>
    <definedName name="_ftnref4" localSheetId="3">'II. Gomma Plastica Cavi'!#REF!</definedName>
    <definedName name="_ftnref5" localSheetId="1">'Focus - POLITICHE RETRIBUTIVE'!#REF!</definedName>
    <definedName name="_ftnref5" localSheetId="0">'I. Questionario nazionale'!#REF!</definedName>
    <definedName name="_ftnref5" localSheetId="3">'II. Gomma Plastica Cavi'!#REF!</definedName>
    <definedName name="_ftnref6" localSheetId="1">'Focus - POLITICHE RETRIBUTIVE'!#REF!</definedName>
    <definedName name="_ftnref6" localSheetId="0">'I. Questionario nazionale'!#REF!</definedName>
    <definedName name="_ftnref6" localSheetId="3">'II. Gomma Plastica Cavi'!#REF!</definedName>
    <definedName name="_ftnref7" localSheetId="1">'Focus - POLITICHE RETRIBUTIVE'!#REF!</definedName>
    <definedName name="_ftnref7" localSheetId="0">'I. Questionario nazionale'!#REF!</definedName>
    <definedName name="_ftnref7" localSheetId="3">'II. Gomma Plastica Cavi'!#REF!</definedName>
    <definedName name="AccessDatabase" hidden="1">"C:\Documents and Settings\NDesanctis\Desktop\Struttura database  maschera biagi 2006.mdb"</definedName>
    <definedName name="_xlnm.Print_Area" localSheetId="13">ccnl!#REF!</definedName>
    <definedName name="_xlnm.Print_Area" localSheetId="12">'feedback assenze'!$A$1:$N$19</definedName>
    <definedName name="_xlnm.Print_Area" localSheetId="1">'Focus - POLITICHE RETRIBUTIVE'!$A$1:$K$65</definedName>
    <definedName name="_xlnm.Print_Area" localSheetId="0">'I. Questionario nazionale'!$A$1:$K$279</definedName>
    <definedName name="Button_1">"Struttura_database__maschera_biagi_2006_maschera_Elenca"</definedName>
    <definedName name="_xlnm.Print_Titles" localSheetId="13">ccnl!$1:$2</definedName>
    <definedName name="_xlnm.Print_Titles" localSheetId="1">'Focus - POLITICHE RETRIBUTIVE'!#REF!</definedName>
    <definedName name="_xlnm.Print_Titles" localSheetId="0">'I. Questionario nazionale'!$1:$6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Y5" i="17" l="1"/>
  <c r="AX5" i="17"/>
  <c r="AW5" i="17"/>
  <c r="AV5" i="17"/>
  <c r="AU5" i="17"/>
  <c r="AT5" i="17"/>
  <c r="AS5" i="17"/>
  <c r="AR5" i="17"/>
  <c r="AQ5" i="17"/>
  <c r="AP5" i="17"/>
  <c r="AO5" i="17"/>
  <c r="AN5" i="17"/>
  <c r="AM5" i="17"/>
  <c r="AL5" i="17"/>
  <c r="AK5" i="17"/>
  <c r="AJ5" i="17"/>
  <c r="AI5" i="17"/>
  <c r="AH5" i="17"/>
  <c r="AG5" i="17"/>
  <c r="AF5" i="17"/>
  <c r="AE5" i="17"/>
  <c r="AD5" i="17"/>
  <c r="AC5" i="17"/>
  <c r="AB5" i="17"/>
  <c r="AA5" i="17"/>
  <c r="Z5" i="17"/>
  <c r="Y5" i="17"/>
  <c r="X5" i="17"/>
  <c r="W5" i="17"/>
  <c r="V5" i="17"/>
  <c r="U5" i="17"/>
  <c r="T5" i="17"/>
  <c r="S5" i="17"/>
  <c r="R5" i="17"/>
  <c r="Q5" i="17"/>
  <c r="P5" i="17"/>
  <c r="O5" i="17"/>
  <c r="N5" i="17"/>
  <c r="M5" i="17"/>
  <c r="L5" i="17"/>
  <c r="K5" i="17"/>
  <c r="J5" i="17"/>
  <c r="I5" i="17"/>
  <c r="H5" i="17"/>
  <c r="G5" i="17"/>
  <c r="F5" i="17"/>
  <c r="E5" i="17"/>
  <c r="EC5" i="16"/>
  <c r="EB5" i="16"/>
  <c r="EA5" i="16"/>
  <c r="DZ5" i="16"/>
  <c r="DY5" i="16"/>
  <c r="DX5" i="16"/>
  <c r="DW5" i="16"/>
  <c r="DV5" i="16"/>
  <c r="DU5" i="16"/>
  <c r="DT5" i="16"/>
  <c r="DS5" i="16"/>
  <c r="DR5" i="16"/>
  <c r="DQ5" i="16"/>
  <c r="DP5" i="16"/>
  <c r="DO5" i="16"/>
  <c r="DN5" i="16"/>
  <c r="DM5" i="16"/>
  <c r="DL5" i="16"/>
  <c r="DK5" i="16"/>
  <c r="DJ5" i="16"/>
  <c r="DI5" i="16"/>
  <c r="DH5" i="16"/>
  <c r="DG5" i="16"/>
  <c r="DF5" i="16"/>
  <c r="DE5" i="16"/>
  <c r="DD5" i="16"/>
  <c r="DC5" i="16"/>
  <c r="DB5" i="16"/>
  <c r="DA5" i="16"/>
  <c r="CZ5" i="16"/>
  <c r="CY5" i="16"/>
  <c r="CX5" i="16"/>
  <c r="CW5" i="16"/>
  <c r="CV5" i="16"/>
  <c r="CU5" i="16"/>
  <c r="CT5" i="16"/>
  <c r="CS5" i="16"/>
  <c r="CR5" i="16"/>
  <c r="CQ5" i="16"/>
  <c r="CP5" i="16"/>
  <c r="CO5" i="16"/>
  <c r="CN5" i="16"/>
  <c r="CM5" i="16"/>
  <c r="CL5" i="16"/>
  <c r="CK5" i="16"/>
  <c r="CJ5" i="16"/>
  <c r="CI5" i="16"/>
  <c r="CH5" i="16"/>
  <c r="CG5" i="16"/>
  <c r="CF5" i="16"/>
  <c r="CE5" i="16"/>
  <c r="CD5" i="16"/>
  <c r="CC5" i="16"/>
  <c r="CB5" i="16"/>
  <c r="CA5" i="16"/>
  <c r="BZ5" i="16"/>
  <c r="BY5" i="16"/>
  <c r="BX5" i="16"/>
  <c r="BW5" i="16"/>
  <c r="BV5" i="16"/>
  <c r="BU5" i="16"/>
  <c r="BT5" i="16"/>
  <c r="BS5" i="16"/>
  <c r="BR5" i="16"/>
  <c r="BQ5" i="16"/>
  <c r="BP5" i="16"/>
  <c r="BO5" i="16"/>
  <c r="BN5" i="16"/>
  <c r="BM5" i="16"/>
  <c r="BL5" i="16"/>
  <c r="BK5" i="16"/>
  <c r="BJ5" i="16"/>
  <c r="BI5" i="16"/>
  <c r="BH5" i="16"/>
  <c r="BG5" i="16"/>
  <c r="BF5" i="16"/>
  <c r="BE5" i="16"/>
  <c r="BD5" i="16"/>
  <c r="BC5" i="16"/>
  <c r="BB5" i="16"/>
  <c r="BA5" i="16"/>
  <c r="AZ5" i="16"/>
  <c r="AY5" i="16"/>
  <c r="AX5" i="16"/>
  <c r="AW5" i="16"/>
  <c r="AV5" i="16"/>
  <c r="AU5" i="16"/>
  <c r="AT5" i="16"/>
  <c r="AS5" i="16"/>
  <c r="AR5" i="16"/>
  <c r="AQ5" i="16"/>
  <c r="AP5" i="16"/>
  <c r="AO5" i="16"/>
  <c r="AN5" i="16"/>
  <c r="AM5" i="16"/>
  <c r="AL5" i="16"/>
  <c r="AK5" i="16"/>
  <c r="AJ5" i="16"/>
  <c r="AI5" i="16"/>
  <c r="AH5" i="16"/>
  <c r="AG5" i="16"/>
  <c r="AF5" i="16"/>
  <c r="AE5" i="16"/>
  <c r="AD5" i="16"/>
  <c r="AC5" i="16"/>
  <c r="AB5" i="16"/>
  <c r="AA5" i="16"/>
  <c r="Z5" i="16"/>
  <c r="Y5" i="16"/>
  <c r="X5" i="16"/>
  <c r="W5" i="16"/>
  <c r="V5" i="16"/>
  <c r="U5" i="16"/>
  <c r="T5" i="16"/>
  <c r="S5" i="16"/>
  <c r="R5" i="16"/>
  <c r="Q5" i="16"/>
  <c r="P5" i="16"/>
  <c r="O5" i="16"/>
  <c r="N5" i="16"/>
  <c r="M5" i="16"/>
  <c r="L5" i="16"/>
  <c r="K5" i="16"/>
  <c r="J5" i="16"/>
  <c r="I5" i="16"/>
  <c r="H5" i="16"/>
  <c r="G5" i="16"/>
  <c r="F5" i="16"/>
  <c r="E5" i="16"/>
  <c r="BX5" i="15"/>
  <c r="BW5" i="15"/>
  <c r="BV5" i="15"/>
  <c r="BU5" i="15"/>
  <c r="BT5" i="15"/>
  <c r="BS5" i="15"/>
  <c r="BR5" i="15"/>
  <c r="BQ5" i="15"/>
  <c r="BP5" i="15"/>
  <c r="BO5" i="15"/>
  <c r="BN5" i="15"/>
  <c r="BM5" i="15"/>
  <c r="BL5" i="15"/>
  <c r="BK5" i="15"/>
  <c r="BJ5" i="15"/>
  <c r="BI5" i="15"/>
  <c r="BH5" i="15"/>
  <c r="BG5" i="15"/>
  <c r="BF5" i="15"/>
  <c r="BE5" i="15"/>
  <c r="BD5" i="15"/>
  <c r="BC5" i="15"/>
  <c r="BB5" i="15"/>
  <c r="BA5" i="15"/>
  <c r="AZ5" i="15"/>
  <c r="AY5" i="15"/>
  <c r="AX5" i="15"/>
  <c r="AW5" i="15"/>
  <c r="AV5" i="15"/>
  <c r="AU5" i="15"/>
  <c r="AT5" i="15"/>
  <c r="AS5" i="15"/>
  <c r="AR5" i="15"/>
  <c r="AQ5" i="15"/>
  <c r="AP5" i="15"/>
  <c r="AO5" i="15"/>
  <c r="AN5" i="15"/>
  <c r="AM5" i="15"/>
  <c r="AL5" i="15"/>
  <c r="AK5" i="15"/>
  <c r="AJ5" i="15"/>
  <c r="AI5" i="15"/>
  <c r="AH5" i="15"/>
  <c r="AG5" i="15"/>
  <c r="AF5" i="15"/>
  <c r="AE5" i="15"/>
  <c r="AD5" i="15"/>
  <c r="AC5" i="15"/>
  <c r="AB5" i="15"/>
  <c r="AA5" i="15"/>
  <c r="Z5" i="15"/>
  <c r="Y5" i="15"/>
  <c r="X5" i="15"/>
  <c r="W5" i="15"/>
  <c r="V5" i="15"/>
  <c r="U5" i="15"/>
  <c r="T5" i="15"/>
  <c r="S5" i="15"/>
  <c r="R5" i="15"/>
  <c r="Q5" i="15"/>
  <c r="P5" i="15"/>
  <c r="O5" i="15"/>
  <c r="N5" i="15"/>
  <c r="M5" i="15"/>
  <c r="L5" i="15"/>
  <c r="K5" i="15"/>
  <c r="J5" i="15"/>
  <c r="I5" i="15"/>
  <c r="H5" i="15"/>
  <c r="G5" i="15"/>
  <c r="F5" i="15"/>
  <c r="E5" i="15"/>
  <c r="M5" i="10"/>
  <c r="L5" i="10"/>
  <c r="K5" i="10"/>
  <c r="J5" i="10"/>
  <c r="I5" i="10"/>
  <c r="H5" i="10"/>
  <c r="G5" i="10"/>
  <c r="F5" i="10"/>
  <c r="E5" i="10"/>
  <c r="D5" i="10"/>
  <c r="C5" i="10"/>
  <c r="B5" i="10"/>
  <c r="CG5" i="14" l="1"/>
  <c r="CF5" i="14"/>
  <c r="CE5" i="14"/>
  <c r="CD5" i="14"/>
  <c r="CC5" i="14"/>
  <c r="CB5" i="14"/>
  <c r="CA5" i="14"/>
  <c r="BZ5" i="14"/>
  <c r="BY5" i="14"/>
  <c r="BX5" i="14"/>
  <c r="BW5" i="14"/>
  <c r="BV5" i="14"/>
  <c r="BU5" i="14"/>
  <c r="BT5" i="14"/>
  <c r="BS5" i="14"/>
  <c r="BR5" i="14"/>
  <c r="BQ5" i="14"/>
  <c r="BP5" i="14"/>
  <c r="BO5" i="14"/>
  <c r="BN5" i="14"/>
  <c r="BM5" i="14"/>
  <c r="BL5" i="14"/>
  <c r="BK5" i="14"/>
  <c r="BJ5" i="14"/>
  <c r="BI5" i="14"/>
  <c r="BH5" i="14"/>
  <c r="BG5" i="14"/>
  <c r="BF5" i="14"/>
  <c r="BE5" i="14"/>
  <c r="BD5" i="14"/>
  <c r="BC5" i="14"/>
  <c r="BB5" i="14"/>
  <c r="BA5" i="14"/>
  <c r="AZ5" i="14"/>
  <c r="AY5" i="14"/>
  <c r="AX5" i="14"/>
  <c r="AW5" i="14"/>
  <c r="AV5" i="14"/>
  <c r="AU5" i="14"/>
  <c r="AT5" i="14"/>
  <c r="AS5" i="14"/>
  <c r="AR5" i="14"/>
  <c r="AQ5" i="14"/>
  <c r="AP5" i="14"/>
  <c r="AO5" i="14"/>
  <c r="AN5" i="14"/>
  <c r="AM5" i="14"/>
  <c r="AL5" i="14"/>
  <c r="AK5" i="14"/>
  <c r="AJ5" i="14"/>
  <c r="AI5" i="14"/>
  <c r="AH5" i="14"/>
  <c r="AG5" i="14"/>
  <c r="AF5" i="14"/>
  <c r="AE5" i="14"/>
  <c r="AD5" i="14"/>
  <c r="AC5" i="14"/>
  <c r="AB5" i="14"/>
  <c r="AA5" i="14"/>
  <c r="Z5" i="14"/>
  <c r="Y5" i="14"/>
  <c r="X5" i="14"/>
  <c r="W5" i="14"/>
  <c r="V5" i="14"/>
  <c r="U5" i="14"/>
  <c r="T5" i="14"/>
  <c r="S5" i="14"/>
  <c r="R5" i="14"/>
  <c r="Q5" i="14"/>
  <c r="P5" i="14"/>
  <c r="O5" i="14"/>
  <c r="N5" i="14"/>
  <c r="D5" i="17"/>
  <c r="C5" i="17"/>
  <c r="B5" i="17"/>
  <c r="D5" i="16"/>
  <c r="C5" i="16"/>
  <c r="B5" i="16"/>
  <c r="D5" i="15"/>
  <c r="C5" i="15"/>
  <c r="B5" i="15"/>
  <c r="M5" i="14"/>
  <c r="L5" i="14"/>
  <c r="K5" i="14"/>
  <c r="J5" i="14"/>
  <c r="I5" i="14"/>
  <c r="H5" i="14"/>
  <c r="G5" i="14"/>
  <c r="F5" i="14"/>
  <c r="E5" i="14"/>
  <c r="D5" i="14"/>
  <c r="C5" i="14"/>
  <c r="B5" i="14"/>
  <c r="DD5" i="13"/>
  <c r="DC5" i="13"/>
  <c r="DB5" i="13"/>
  <c r="DA5" i="13"/>
  <c r="CZ5" i="13"/>
  <c r="CY5" i="13"/>
  <c r="CX5" i="13"/>
  <c r="CW5" i="13"/>
  <c r="CV5" i="13"/>
  <c r="CU5" i="13"/>
  <c r="CT5" i="13"/>
  <c r="CS5" i="13"/>
  <c r="CR5" i="13"/>
  <c r="CQ5" i="13"/>
  <c r="CP5" i="13"/>
  <c r="CO5" i="13"/>
  <c r="CN5" i="13"/>
  <c r="CM5" i="13"/>
  <c r="CL5" i="13"/>
  <c r="CK5" i="13"/>
  <c r="CJ5" i="13"/>
  <c r="CI5" i="13"/>
  <c r="CH5" i="13"/>
  <c r="CG5" i="13"/>
  <c r="CF5" i="13"/>
  <c r="CE5" i="13"/>
  <c r="CD5" i="13"/>
  <c r="CC5" i="13"/>
  <c r="CB5" i="13"/>
  <c r="CA5" i="13"/>
  <c r="BZ5" i="13"/>
  <c r="BY5" i="13"/>
  <c r="BX5" i="13"/>
  <c r="BW5" i="13"/>
  <c r="BV5" i="13"/>
  <c r="BU5" i="13"/>
  <c r="BT5" i="13"/>
  <c r="BS5" i="13"/>
  <c r="BR5" i="13"/>
  <c r="BQ5" i="13"/>
  <c r="BP5" i="13"/>
  <c r="BO5" i="13"/>
  <c r="BN5" i="13"/>
  <c r="BM5" i="13"/>
  <c r="BL5" i="13"/>
  <c r="BK5" i="13"/>
  <c r="BJ5" i="13"/>
  <c r="BI5" i="13"/>
  <c r="BH5" i="13"/>
  <c r="BG5" i="13"/>
  <c r="BF5" i="13"/>
  <c r="BE5" i="13"/>
  <c r="BD5" i="13"/>
  <c r="BC5" i="13"/>
  <c r="BB5" i="13"/>
  <c r="BA5" i="13"/>
  <c r="AZ5" i="13"/>
  <c r="AY5" i="13"/>
  <c r="AX5" i="13"/>
  <c r="AW5" i="13"/>
  <c r="AV5" i="13"/>
  <c r="AU5" i="13"/>
  <c r="AT5" i="13"/>
  <c r="AS5" i="13"/>
  <c r="AR5" i="13"/>
  <c r="AQ5" i="13"/>
  <c r="AP5" i="13"/>
  <c r="AO5" i="13"/>
  <c r="AN5" i="13"/>
  <c r="AM5" i="13"/>
  <c r="AL5" i="13"/>
  <c r="AK5" i="13"/>
  <c r="AJ5" i="13"/>
  <c r="AI5" i="13"/>
  <c r="AH5" i="13"/>
  <c r="AG5" i="13"/>
  <c r="AF5" i="13"/>
  <c r="AE5" i="13"/>
  <c r="AD5" i="13"/>
  <c r="AC5" i="13"/>
  <c r="AB5" i="13"/>
  <c r="AA5" i="13"/>
  <c r="Z5" i="13"/>
  <c r="Y5" i="13"/>
  <c r="X5" i="13"/>
  <c r="W5" i="13"/>
  <c r="V5" i="13"/>
  <c r="U5" i="13"/>
  <c r="T5" i="13"/>
  <c r="S5" i="13"/>
  <c r="R5" i="13"/>
  <c r="Q5" i="13"/>
  <c r="P5" i="13"/>
  <c r="O5" i="13"/>
  <c r="N5" i="13"/>
  <c r="M5" i="13"/>
  <c r="L5" i="13"/>
  <c r="K5" i="13"/>
  <c r="J5" i="13"/>
  <c r="I5" i="13"/>
  <c r="H5" i="13"/>
  <c r="G5" i="13"/>
  <c r="F5" i="13"/>
  <c r="E5" i="13"/>
  <c r="D5" i="13"/>
  <c r="C5" i="13"/>
  <c r="B5" i="13"/>
  <c r="CF5" i="12"/>
  <c r="CE5" i="12"/>
  <c r="CD5" i="12"/>
  <c r="CC5" i="12"/>
  <c r="CB5" i="12"/>
  <c r="CA5" i="12"/>
  <c r="BZ5" i="12"/>
  <c r="BY5" i="12"/>
  <c r="BX5" i="12"/>
  <c r="BW5" i="12"/>
  <c r="BV5" i="12"/>
  <c r="BU5" i="12"/>
  <c r="BT5" i="12"/>
  <c r="BS5" i="12"/>
  <c r="BR5" i="12"/>
  <c r="BQ5" i="12"/>
  <c r="BP5" i="12"/>
  <c r="BO5" i="12"/>
  <c r="BN5" i="12"/>
  <c r="BM5" i="12"/>
  <c r="BL5" i="12"/>
  <c r="BK5" i="12"/>
  <c r="BJ5" i="12"/>
  <c r="BI5" i="12"/>
  <c r="BH5" i="12"/>
  <c r="BG5" i="12"/>
  <c r="BF5" i="12"/>
  <c r="BE5" i="12"/>
  <c r="BD5" i="12"/>
  <c r="BC5" i="12"/>
  <c r="BB5" i="12"/>
  <c r="BA5" i="12"/>
  <c r="AZ5" i="12"/>
  <c r="AY5" i="12"/>
  <c r="AX5" i="12"/>
  <c r="AW5" i="12"/>
  <c r="AV5" i="12"/>
  <c r="AU5" i="12"/>
  <c r="AT5" i="12"/>
  <c r="AS5" i="12"/>
  <c r="AR5" i="12"/>
  <c r="AQ5" i="12"/>
  <c r="AP5" i="12"/>
  <c r="AO5" i="12"/>
  <c r="AN5" i="12"/>
  <c r="AM5" i="12"/>
  <c r="AL5" i="12"/>
  <c r="AK5" i="12"/>
  <c r="AJ5" i="12"/>
  <c r="AI5" i="12"/>
  <c r="AH5" i="12"/>
  <c r="AG5" i="12"/>
  <c r="AF5" i="12"/>
  <c r="AE5" i="12"/>
  <c r="AD5" i="12"/>
  <c r="AC5" i="12"/>
  <c r="AB5" i="12"/>
  <c r="AA5" i="12"/>
  <c r="Z5" i="12"/>
  <c r="Y5" i="12"/>
  <c r="X5" i="12"/>
  <c r="W5" i="12"/>
  <c r="V5" i="12"/>
  <c r="U5" i="12"/>
  <c r="T5" i="12"/>
  <c r="S5" i="12"/>
  <c r="R5" i="12"/>
  <c r="Q5" i="12"/>
  <c r="P5" i="12"/>
  <c r="O5" i="12"/>
  <c r="N5" i="12"/>
  <c r="M5" i="12"/>
  <c r="L5" i="12"/>
  <c r="K5" i="12"/>
  <c r="J5" i="12"/>
  <c r="I5" i="12"/>
  <c r="H5" i="12"/>
  <c r="G5" i="12"/>
  <c r="F5" i="12"/>
  <c r="E5" i="12"/>
  <c r="D5" i="12"/>
  <c r="C5" i="12"/>
  <c r="B5" i="12"/>
  <c r="DB5" i="11"/>
  <c r="DA5" i="11"/>
  <c r="CZ5" i="11"/>
  <c r="CY5" i="11"/>
  <c r="CX5" i="11"/>
  <c r="CW5" i="11"/>
  <c r="CV5" i="11"/>
  <c r="CU5" i="11"/>
  <c r="CT5" i="11"/>
  <c r="CS5" i="11"/>
  <c r="CR5" i="11"/>
  <c r="CQ5" i="11"/>
  <c r="CP5" i="11"/>
  <c r="CO5" i="11"/>
  <c r="CN5" i="11"/>
  <c r="CM5" i="11"/>
  <c r="CL5" i="11"/>
  <c r="CK5" i="11"/>
  <c r="CJ5" i="11"/>
  <c r="CI5" i="11"/>
  <c r="CH5" i="11"/>
  <c r="CG5" i="11"/>
  <c r="CF5" i="11"/>
  <c r="CE5" i="11"/>
  <c r="CD5" i="11"/>
  <c r="CC5" i="11"/>
  <c r="CB5" i="11"/>
  <c r="CA5" i="11"/>
  <c r="BZ5" i="11"/>
  <c r="BY5" i="11"/>
  <c r="BX5" i="11"/>
  <c r="BW5" i="11"/>
  <c r="BV5" i="11"/>
  <c r="BU5" i="11"/>
  <c r="BT5" i="11"/>
  <c r="BS5" i="11"/>
  <c r="BR5" i="11"/>
  <c r="BQ5" i="11"/>
  <c r="BP5" i="11"/>
  <c r="BO5" i="11"/>
  <c r="BN5" i="11"/>
  <c r="BM5" i="11"/>
  <c r="BL5" i="11"/>
  <c r="BK5" i="11"/>
  <c r="BJ5" i="11"/>
  <c r="BI5" i="11"/>
  <c r="BH5" i="11"/>
  <c r="BG5" i="11"/>
  <c r="BF5" i="11"/>
  <c r="BE5" i="11"/>
  <c r="BD5" i="11"/>
  <c r="BC5" i="11"/>
  <c r="BB5" i="11"/>
  <c r="BA5" i="11"/>
  <c r="AZ5" i="11"/>
  <c r="AY5" i="11"/>
  <c r="AX5" i="11"/>
  <c r="AW5" i="11"/>
  <c r="AV5" i="11"/>
  <c r="AU5" i="11"/>
  <c r="AT5" i="11"/>
  <c r="AS5" i="11"/>
  <c r="AR5" i="11"/>
  <c r="AQ5" i="11"/>
  <c r="AP5" i="11"/>
  <c r="AO5" i="11"/>
  <c r="AN5" i="11"/>
  <c r="AI5" i="11"/>
  <c r="AH5" i="11"/>
  <c r="AG5" i="11"/>
  <c r="AF5" i="11"/>
  <c r="AE5" i="11"/>
  <c r="AD5" i="11"/>
  <c r="AC5" i="11"/>
  <c r="AB5" i="11"/>
  <c r="AA5" i="11"/>
  <c r="Z5" i="11"/>
  <c r="Y5" i="11"/>
  <c r="X5" i="11"/>
  <c r="W5" i="11"/>
  <c r="V5" i="11"/>
  <c r="U5" i="11"/>
  <c r="T5" i="11"/>
  <c r="S5" i="11"/>
  <c r="R5" i="11"/>
  <c r="Q5" i="11"/>
  <c r="P5" i="11"/>
  <c r="O5" i="11"/>
  <c r="N5" i="11"/>
  <c r="M5" i="11"/>
  <c r="L5" i="11"/>
  <c r="K5" i="11"/>
  <c r="J5" i="11"/>
  <c r="I5" i="11"/>
  <c r="H5" i="11"/>
  <c r="G5" i="11"/>
  <c r="F5" i="11"/>
  <c r="E5" i="11"/>
  <c r="D5" i="11"/>
  <c r="C5" i="11"/>
  <c r="B5" i="11"/>
  <c r="EI5" i="10"/>
  <c r="EH5" i="10"/>
  <c r="EG5" i="10"/>
  <c r="EF5" i="10"/>
  <c r="EE5" i="10"/>
  <c r="ED5" i="10"/>
  <c r="EC5" i="10"/>
  <c r="EB5" i="10"/>
  <c r="EA5" i="10"/>
  <c r="DZ5" i="10"/>
  <c r="DY5" i="10"/>
  <c r="DX5" i="10"/>
  <c r="DW5" i="10"/>
  <c r="DV5" i="10"/>
  <c r="DU5" i="10"/>
  <c r="DT5" i="10"/>
  <c r="DS5" i="10"/>
  <c r="DR5" i="10"/>
  <c r="DQ5" i="10"/>
  <c r="DP5" i="10"/>
  <c r="DO5" i="10"/>
  <c r="DN5" i="10"/>
  <c r="DM5" i="10"/>
  <c r="DL5" i="10"/>
  <c r="DK5" i="10"/>
  <c r="DJ5" i="10"/>
  <c r="DI5" i="10"/>
  <c r="DH5" i="10"/>
  <c r="DG5" i="10"/>
  <c r="DF5" i="10"/>
  <c r="DE5" i="10"/>
  <c r="DD5" i="10"/>
  <c r="DC5" i="10"/>
  <c r="DB5" i="10"/>
  <c r="DA5" i="10"/>
  <c r="CZ5" i="10"/>
  <c r="CY5" i="10"/>
  <c r="CX5" i="10"/>
  <c r="CW5" i="10"/>
  <c r="CV5" i="10"/>
  <c r="CU5" i="10"/>
  <c r="CT5" i="10"/>
  <c r="CS5" i="10"/>
  <c r="CR5" i="10"/>
  <c r="CQ5" i="10"/>
  <c r="CP5" i="10"/>
  <c r="CO5" i="10"/>
  <c r="CN5" i="10"/>
  <c r="CM5" i="10"/>
  <c r="CL5" i="10"/>
  <c r="CK5" i="10"/>
  <c r="CJ5" i="10"/>
  <c r="CI5" i="10"/>
  <c r="CH5" i="10"/>
  <c r="CG5" i="10"/>
  <c r="CF5" i="10"/>
  <c r="CE5" i="10"/>
  <c r="CD5" i="10"/>
  <c r="CC5" i="10"/>
  <c r="CB5" i="10"/>
  <c r="CA5" i="10"/>
  <c r="BZ5" i="10"/>
  <c r="BY5" i="10"/>
  <c r="BX5" i="10"/>
  <c r="BW5" i="10"/>
  <c r="BV5" i="10"/>
  <c r="BU5" i="10"/>
  <c r="BT5" i="10"/>
  <c r="BS5" i="10"/>
  <c r="BR5" i="10"/>
  <c r="BQ5" i="10"/>
  <c r="BP5" i="10"/>
  <c r="BO5" i="10"/>
  <c r="BN5" i="10"/>
  <c r="BM5" i="10"/>
  <c r="BL5" i="10"/>
  <c r="BK5" i="10"/>
  <c r="BJ5" i="10"/>
  <c r="BI5" i="10"/>
  <c r="BH5" i="10"/>
  <c r="BG5" i="10"/>
  <c r="BF5" i="10"/>
  <c r="BE5" i="10"/>
  <c r="BD5" i="10"/>
  <c r="BC5" i="10"/>
  <c r="BB5" i="10"/>
  <c r="BA5" i="10"/>
  <c r="AZ5" i="10"/>
  <c r="AY5" i="10"/>
  <c r="AX5" i="10"/>
  <c r="AW5" i="10"/>
  <c r="AV5" i="10"/>
  <c r="AU5" i="10"/>
  <c r="AT5" i="10"/>
  <c r="AS5" i="10"/>
  <c r="AR5" i="10"/>
  <c r="AQ5" i="10"/>
  <c r="AP5" i="10"/>
  <c r="AO5" i="10"/>
  <c r="AN5" i="10"/>
  <c r="AM5" i="10"/>
  <c r="AL5" i="10"/>
  <c r="AK5" i="10"/>
  <c r="AJ5" i="10"/>
  <c r="AI5" i="10"/>
  <c r="AH5" i="10"/>
  <c r="AG5" i="10"/>
  <c r="AF5" i="10"/>
  <c r="AE5" i="10"/>
  <c r="AD5" i="10"/>
  <c r="AC5" i="10"/>
  <c r="AB5" i="10"/>
  <c r="AA5" i="10"/>
  <c r="Z5" i="10"/>
  <c r="Y5" i="10"/>
  <c r="X5" i="10"/>
  <c r="W5" i="10"/>
  <c r="V5" i="10"/>
  <c r="U5" i="10"/>
  <c r="T5" i="10"/>
  <c r="S5" i="10"/>
  <c r="R5" i="10"/>
  <c r="Q5" i="10"/>
  <c r="P5" i="10"/>
  <c r="O5" i="10"/>
  <c r="N24" i="9" l="1"/>
  <c r="N23" i="9"/>
  <c r="N11" i="9"/>
  <c r="N10" i="9"/>
  <c r="N57" i="9"/>
  <c r="N56" i="9"/>
  <c r="S107" i="9"/>
  <c r="Z107" i="9" s="1"/>
  <c r="R107" i="9"/>
  <c r="Y107" i="9" s="1"/>
  <c r="Q107" i="9"/>
  <c r="X107" i="9" s="1"/>
  <c r="P107" i="9"/>
  <c r="W107" i="9" s="1"/>
  <c r="N107" i="9"/>
  <c r="Z106" i="9"/>
  <c r="S106" i="9"/>
  <c r="R106" i="9"/>
  <c r="Y106" i="9" s="1"/>
  <c r="Q106" i="9"/>
  <c r="X106" i="9" s="1"/>
  <c r="P106" i="9"/>
  <c r="W106" i="9" s="1"/>
  <c r="N106" i="9"/>
  <c r="S105" i="9"/>
  <c r="Z105" i="9" s="1"/>
  <c r="R105" i="9"/>
  <c r="Y105" i="9" s="1"/>
  <c r="Q105" i="9"/>
  <c r="X105" i="9" s="1"/>
  <c r="P105" i="9"/>
  <c r="W105" i="9" s="1"/>
  <c r="N105" i="9"/>
  <c r="W104" i="9"/>
  <c r="S104" i="9"/>
  <c r="Z104" i="9" s="1"/>
  <c r="R104" i="9"/>
  <c r="Y104" i="9" s="1"/>
  <c r="Q104" i="9"/>
  <c r="X104" i="9" s="1"/>
  <c r="P104" i="9"/>
  <c r="N104" i="9"/>
  <c r="X103" i="9"/>
  <c r="W103" i="9"/>
  <c r="S103" i="9"/>
  <c r="Z103" i="9" s="1"/>
  <c r="R103" i="9"/>
  <c r="Y103" i="9" s="1"/>
  <c r="Q103" i="9"/>
  <c r="P103" i="9"/>
  <c r="N103" i="9"/>
  <c r="Y97" i="9"/>
  <c r="X97" i="9"/>
  <c r="W97" i="9"/>
  <c r="S97" i="9"/>
  <c r="Z97" i="9" s="1"/>
  <c r="R97" i="9"/>
  <c r="Q97" i="9"/>
  <c r="P97" i="9"/>
  <c r="N97" i="9"/>
  <c r="Z96" i="9"/>
  <c r="Y96" i="9"/>
  <c r="X96" i="9"/>
  <c r="W96" i="9"/>
  <c r="S96" i="9"/>
  <c r="R96" i="9"/>
  <c r="Q96" i="9"/>
  <c r="P96" i="9"/>
  <c r="N96" i="9"/>
  <c r="Z95" i="9"/>
  <c r="Y95" i="9"/>
  <c r="X95" i="9"/>
  <c r="S95" i="9"/>
  <c r="R95" i="9"/>
  <c r="Q95" i="9"/>
  <c r="P95" i="9"/>
  <c r="W95" i="9" s="1"/>
  <c r="N95" i="9"/>
  <c r="Z94" i="9"/>
  <c r="Y94" i="9"/>
  <c r="S94" i="9"/>
  <c r="R94" i="9"/>
  <c r="Q94" i="9"/>
  <c r="X94" i="9" s="1"/>
  <c r="P94" i="9"/>
  <c r="W94" i="9" s="1"/>
  <c r="N94" i="9"/>
  <c r="Z93" i="9"/>
  <c r="S93" i="9"/>
  <c r="R93" i="9"/>
  <c r="Y93" i="9" s="1"/>
  <c r="Q93" i="9"/>
  <c r="X93" i="9" s="1"/>
  <c r="P93" i="9"/>
  <c r="W93" i="9" s="1"/>
  <c r="N93" i="9"/>
  <c r="S87" i="9"/>
  <c r="Z87" i="9" s="1"/>
  <c r="R87" i="9"/>
  <c r="Y87" i="9" s="1"/>
  <c r="Q87" i="9"/>
  <c r="X87" i="9" s="1"/>
  <c r="P87" i="9"/>
  <c r="W87" i="9" s="1"/>
  <c r="N87" i="9"/>
  <c r="W86" i="9"/>
  <c r="S86" i="9"/>
  <c r="Z86" i="9" s="1"/>
  <c r="R86" i="9"/>
  <c r="Y86" i="9" s="1"/>
  <c r="Q86" i="9"/>
  <c r="X86" i="9" s="1"/>
  <c r="P86" i="9"/>
  <c r="N86" i="9"/>
  <c r="X85" i="9"/>
  <c r="W85" i="9"/>
  <c r="S85" i="9"/>
  <c r="Z85" i="9" s="1"/>
  <c r="R85" i="9"/>
  <c r="Y85" i="9" s="1"/>
  <c r="Q85" i="9"/>
  <c r="P85" i="9"/>
  <c r="N85" i="9"/>
  <c r="Y84" i="9"/>
  <c r="X84" i="9"/>
  <c r="W84" i="9"/>
  <c r="S84" i="9"/>
  <c r="Z84" i="9" s="1"/>
  <c r="R84" i="9"/>
  <c r="Q84" i="9"/>
  <c r="P84" i="9"/>
  <c r="N84" i="9"/>
  <c r="P76" i="9"/>
  <c r="Q76" i="9" s="1"/>
  <c r="P75" i="9"/>
  <c r="Q75" i="9" s="1"/>
  <c r="Q74" i="9"/>
  <c r="P74" i="9"/>
  <c r="Q73" i="9"/>
  <c r="P73" i="9"/>
  <c r="P72" i="9"/>
  <c r="Q72" i="9" s="1"/>
  <c r="P71" i="9"/>
  <c r="Q71" i="9" s="1"/>
  <c r="Q70" i="9"/>
  <c r="P70" i="9"/>
  <c r="Q69" i="9"/>
  <c r="P69" i="9"/>
  <c r="P68" i="9"/>
  <c r="Q68" i="9" s="1"/>
  <c r="N64" i="9"/>
  <c r="N63" i="9"/>
  <c r="N62" i="9"/>
  <c r="N61" i="9"/>
  <c r="N55" i="9"/>
  <c r="N54" i="9"/>
  <c r="Y51" i="9"/>
  <c r="X51" i="9"/>
  <c r="R51" i="9"/>
  <c r="Q51" i="9"/>
  <c r="P51" i="9"/>
  <c r="W51" i="9" s="1"/>
  <c r="N51" i="9"/>
  <c r="Y50" i="9"/>
  <c r="X50" i="9"/>
  <c r="W50" i="9"/>
  <c r="R50" i="9"/>
  <c r="Q50" i="9"/>
  <c r="P50" i="9"/>
  <c r="N50" i="9"/>
  <c r="Y49" i="9"/>
  <c r="X49" i="9"/>
  <c r="W49" i="9"/>
  <c r="R49" i="9"/>
  <c r="Q49" i="9"/>
  <c r="P49" i="9"/>
  <c r="N49" i="9"/>
  <c r="Y48" i="9"/>
  <c r="X48" i="9"/>
  <c r="W48" i="9"/>
  <c r="R48" i="9"/>
  <c r="Q48" i="9"/>
  <c r="P48" i="9"/>
  <c r="N48" i="9"/>
  <c r="X47" i="9"/>
  <c r="W47" i="9"/>
  <c r="R47" i="9"/>
  <c r="Y47" i="9" s="1"/>
  <c r="Q47" i="9"/>
  <c r="P47" i="9"/>
  <c r="N47" i="9"/>
  <c r="W42" i="9"/>
  <c r="S42" i="9"/>
  <c r="Z42" i="9" s="1"/>
  <c r="R42" i="9"/>
  <c r="Y42" i="9" s="1"/>
  <c r="Q42" i="9"/>
  <c r="X42" i="9" s="1"/>
  <c r="P42" i="9"/>
  <c r="N42" i="9"/>
  <c r="X41" i="9"/>
  <c r="W41" i="9"/>
  <c r="S41" i="9"/>
  <c r="Z41" i="9" s="1"/>
  <c r="R41" i="9"/>
  <c r="Y41" i="9" s="1"/>
  <c r="Q41" i="9"/>
  <c r="P41" i="9"/>
  <c r="N41" i="9"/>
  <c r="Y40" i="9"/>
  <c r="X40" i="9"/>
  <c r="W40" i="9"/>
  <c r="S40" i="9"/>
  <c r="Z40" i="9" s="1"/>
  <c r="R40" i="9"/>
  <c r="Q40" i="9"/>
  <c r="P40" i="9"/>
  <c r="N40" i="9"/>
  <c r="Z39" i="9"/>
  <c r="Y39" i="9"/>
  <c r="X39" i="9"/>
  <c r="W39" i="9"/>
  <c r="S39" i="9"/>
  <c r="R39" i="9"/>
  <c r="Q39" i="9"/>
  <c r="P39" i="9"/>
  <c r="N39" i="9"/>
  <c r="Z38" i="9"/>
  <c r="Y38" i="9"/>
  <c r="X38" i="9"/>
  <c r="S38" i="9"/>
  <c r="R38" i="9"/>
  <c r="Q38" i="9"/>
  <c r="P38" i="9"/>
  <c r="W38" i="9" s="1"/>
  <c r="N38" i="9"/>
  <c r="W31" i="9"/>
  <c r="V31" i="9"/>
  <c r="R31" i="9"/>
  <c r="Q31" i="9"/>
  <c r="P31" i="9"/>
  <c r="U31" i="9" s="1"/>
  <c r="W30" i="9"/>
  <c r="V30" i="9"/>
  <c r="U30" i="9"/>
  <c r="R30" i="9"/>
  <c r="Q30" i="9"/>
  <c r="P30" i="9"/>
  <c r="P24" i="9"/>
  <c r="Q24" i="9" s="1"/>
  <c r="Q23" i="9"/>
  <c r="P23" i="9"/>
  <c r="N22" i="9"/>
  <c r="Q18" i="9"/>
  <c r="V18" i="9" s="1"/>
  <c r="P18" i="9"/>
  <c r="U18" i="9" s="1"/>
  <c r="V17" i="9"/>
  <c r="U17" i="9"/>
  <c r="Q17" i="9"/>
  <c r="P17" i="9"/>
  <c r="Q16" i="9"/>
  <c r="V16" i="9" s="1"/>
  <c r="P16" i="9"/>
  <c r="U16" i="9" s="1"/>
  <c r="N12" i="9"/>
  <c r="P11" i="9"/>
  <c r="Q11" i="9" s="1"/>
  <c r="P10" i="9"/>
  <c r="Q10" i="9" s="1"/>
  <c r="N5" i="10" s="1"/>
  <c r="L82" i="7"/>
  <c r="O82" i="7"/>
  <c r="N82" i="7"/>
  <c r="G160" i="8"/>
  <c r="G159" i="8"/>
  <c r="E141" i="8"/>
  <c r="G100" i="8"/>
  <c r="E100" i="8"/>
  <c r="D51" i="8"/>
  <c r="C51" i="8"/>
  <c r="P10" i="8"/>
  <c r="F10" i="8"/>
  <c r="I100" i="8" l="1"/>
  <c r="C42" i="8"/>
  <c r="D42" i="8"/>
  <c r="G134" i="8"/>
  <c r="H134" i="8"/>
  <c r="I134" i="8"/>
  <c r="J134" i="8"/>
  <c r="K134" i="8"/>
  <c r="L134" i="8"/>
  <c r="I37" i="7" l="1"/>
  <c r="L22" i="7"/>
  <c r="P29" i="7" s="1"/>
  <c r="K22" i="7"/>
  <c r="J22" i="7"/>
  <c r="I22" i="7"/>
  <c r="C6" i="7"/>
  <c r="F4" i="7"/>
  <c r="L4" i="7" s="1"/>
  <c r="F2" i="7"/>
  <c r="L2" i="7" s="1"/>
  <c r="P85" i="7"/>
  <c r="Q82" i="7"/>
  <c r="P82" i="7"/>
  <c r="B74" i="7"/>
  <c r="B72" i="7"/>
  <c r="B71" i="7"/>
  <c r="B70" i="7"/>
  <c r="N60" i="7"/>
  <c r="P60" i="7" s="1"/>
  <c r="N56" i="7"/>
  <c r="P56" i="7" s="1"/>
  <c r="N52" i="7"/>
  <c r="P52" i="7" s="1"/>
  <c r="N48" i="7"/>
  <c r="P48" i="7" s="1"/>
  <c r="N40" i="7"/>
  <c r="P40" i="7" s="1"/>
  <c r="P39" i="7"/>
  <c r="N39" i="7"/>
  <c r="N38" i="7"/>
  <c r="P38" i="7" s="1"/>
  <c r="P37" i="7"/>
  <c r="N37" i="7"/>
  <c r="N63" i="7" s="1"/>
  <c r="P63" i="7" s="1"/>
  <c r="S29" i="7"/>
  <c r="A29" i="7"/>
  <c r="S28" i="7"/>
  <c r="G28" i="7"/>
  <c r="A28" i="7"/>
  <c r="S27" i="7"/>
  <c r="G27" i="7"/>
  <c r="A27" i="7"/>
  <c r="S26" i="7"/>
  <c r="G26" i="7"/>
  <c r="A26" i="7"/>
  <c r="K30" i="7"/>
  <c r="J30" i="7"/>
  <c r="P26" i="7"/>
  <c r="O10" i="7"/>
  <c r="Q10" i="7" s="1"/>
  <c r="N10" i="7"/>
  <c r="L10" i="7"/>
  <c r="L5" i="7"/>
  <c r="P20" i="7" l="1"/>
  <c r="N14" i="7"/>
  <c r="O14" i="7"/>
  <c r="N16" i="7"/>
  <c r="O16" i="7"/>
  <c r="N18" i="7"/>
  <c r="O18" i="7"/>
  <c r="O20" i="7"/>
  <c r="L30" i="7"/>
  <c r="P14" i="7"/>
  <c r="Q14" i="7"/>
  <c r="Q16" i="7"/>
  <c r="Q18" i="7"/>
  <c r="Q20" i="7"/>
  <c r="P27" i="7"/>
  <c r="N45" i="7"/>
  <c r="P45" i="7" s="1"/>
  <c r="N49" i="7"/>
  <c r="P49" i="7" s="1"/>
  <c r="N53" i="7"/>
  <c r="P53" i="7" s="1"/>
  <c r="N57" i="7"/>
  <c r="P57" i="7" s="1"/>
  <c r="N61" i="7"/>
  <c r="P61" i="7" s="1"/>
  <c r="M22" i="7"/>
  <c r="M30" i="7" s="1"/>
  <c r="O15" i="7"/>
  <c r="O17" i="7"/>
  <c r="O19" i="7"/>
  <c r="O21" i="7"/>
  <c r="I30" i="7"/>
  <c r="N46" i="7"/>
  <c r="P46" i="7" s="1"/>
  <c r="N50" i="7"/>
  <c r="P50" i="7" s="1"/>
  <c r="N54" i="7"/>
  <c r="P54" i="7" s="1"/>
  <c r="N58" i="7"/>
  <c r="P58" i="7" s="1"/>
  <c r="N62" i="7"/>
  <c r="P62" i="7" s="1"/>
  <c r="N20" i="7"/>
  <c r="N15" i="7"/>
  <c r="N17" i="7"/>
  <c r="N19" i="7"/>
  <c r="N21" i="7"/>
  <c r="P10" i="7"/>
  <c r="P15" i="7"/>
  <c r="P17" i="7"/>
  <c r="P19" i="7"/>
  <c r="P21" i="7"/>
  <c r="Q15" i="7"/>
  <c r="Q17" i="7"/>
  <c r="Q19" i="7"/>
  <c r="Q21" i="7"/>
  <c r="P28" i="7"/>
  <c r="N47" i="7"/>
  <c r="P47" i="7" s="1"/>
  <c r="N51" i="7"/>
  <c r="P51" i="7" s="1"/>
  <c r="N55" i="7"/>
  <c r="P55" i="7" s="1"/>
  <c r="N59" i="7"/>
  <c r="P59" i="7" s="1"/>
  <c r="P16" i="7"/>
  <c r="P18" i="7"/>
  <c r="I29" i="7" l="1"/>
  <c r="L273" i="1" l="1"/>
  <c r="L277" i="1"/>
  <c r="N228" i="1"/>
  <c r="O228" i="1" s="1"/>
  <c r="P228" i="1"/>
  <c r="Q228" i="1" s="1"/>
  <c r="W102" i="1"/>
  <c r="L18" i="1"/>
  <c r="S226" i="1"/>
  <c r="S225" i="1"/>
  <c r="R225" i="1"/>
  <c r="R224" i="1"/>
  <c r="S224" i="1" s="1"/>
  <c r="R226" i="1"/>
  <c r="R227" i="1"/>
  <c r="S227" i="1" s="1"/>
  <c r="R223" i="1"/>
  <c r="S223" i="1" s="1"/>
  <c r="P227" i="1"/>
  <c r="P226" i="1"/>
  <c r="P225" i="1"/>
  <c r="P224" i="1"/>
  <c r="P223" i="1"/>
  <c r="N224" i="1"/>
  <c r="N225" i="1"/>
  <c r="N226" i="1"/>
  <c r="N227" i="1"/>
  <c r="N223" i="1"/>
  <c r="L114" i="1" l="1"/>
  <c r="L113" i="1"/>
  <c r="L112" i="1"/>
  <c r="L110" i="1"/>
  <c r="L107" i="1"/>
  <c r="L106" i="1"/>
  <c r="L105" i="1"/>
  <c r="L186" i="1"/>
  <c r="L61" i="1"/>
  <c r="L54" i="1"/>
  <c r="L53" i="1"/>
  <c r="L57" i="1"/>
  <c r="L56" i="1"/>
  <c r="L55" i="1"/>
  <c r="L52" i="1"/>
  <c r="L276" i="1"/>
  <c r="L144" i="1"/>
  <c r="H147" i="1"/>
  <c r="F147" i="1"/>
  <c r="Q227" i="1"/>
  <c r="O227" i="1"/>
  <c r="O224" i="1"/>
  <c r="Q224" i="1"/>
  <c r="O225" i="1"/>
  <c r="Q225" i="1"/>
  <c r="O226" i="1"/>
  <c r="Q226" i="1"/>
  <c r="O223" i="1"/>
  <c r="Q223" i="1"/>
  <c r="N217" i="1"/>
  <c r="P217" i="1" s="1"/>
  <c r="N216" i="1"/>
  <c r="P216" i="1" s="1"/>
  <c r="N215" i="1"/>
  <c r="P215" i="1" s="1"/>
  <c r="N214" i="1"/>
  <c r="P214" i="1" s="1"/>
  <c r="N213" i="1"/>
  <c r="P213" i="1" s="1"/>
  <c r="N212" i="1"/>
  <c r="P212" i="1" s="1"/>
  <c r="N208" i="1"/>
  <c r="P208" i="1" s="1"/>
  <c r="N207" i="1"/>
  <c r="P207" i="1" s="1"/>
  <c r="N206" i="1"/>
  <c r="P206" i="1" s="1"/>
  <c r="N205" i="1"/>
  <c r="P205" i="1" s="1"/>
  <c r="N204" i="1"/>
  <c r="P204" i="1" s="1"/>
  <c r="N203" i="1"/>
  <c r="P203" i="1" s="1"/>
  <c r="N202" i="1"/>
  <c r="P202" i="1" s="1"/>
  <c r="N201" i="1"/>
  <c r="P201" i="1" s="1"/>
  <c r="N197" i="1"/>
  <c r="P197" i="1" s="1"/>
  <c r="N196" i="1"/>
  <c r="P196" i="1" s="1"/>
  <c r="N195" i="1"/>
  <c r="P195" i="1" s="1"/>
  <c r="N194" i="1"/>
  <c r="P194" i="1" s="1"/>
  <c r="N191" i="1"/>
  <c r="P191" i="1" s="1"/>
  <c r="N190" i="1"/>
  <c r="P190" i="1" s="1"/>
  <c r="N189" i="1"/>
  <c r="P189" i="1" s="1"/>
  <c r="N182" i="1"/>
  <c r="P182" i="1" s="1"/>
  <c r="N181" i="1"/>
  <c r="P181" i="1" s="1"/>
  <c r="N180" i="1"/>
  <c r="P180" i="1" s="1"/>
  <c r="N179" i="1"/>
  <c r="P179" i="1" s="1"/>
  <c r="N176" i="1"/>
  <c r="P176" i="1" s="1"/>
  <c r="N166" i="1"/>
  <c r="P166" i="1" s="1"/>
  <c r="L222" i="1" l="1"/>
  <c r="L190" i="1"/>
  <c r="L199" i="1"/>
  <c r="L189" i="1"/>
  <c r="L198" i="1"/>
  <c r="L194" i="1"/>
  <c r="L191" i="1"/>
  <c r="G37" i="6"/>
  <c r="G36" i="6" l="1"/>
  <c r="N161" i="1"/>
  <c r="P161" i="1" s="1"/>
  <c r="N29" i="1"/>
  <c r="P29" i="1" s="1"/>
  <c r="O29" i="1"/>
  <c r="O27" i="1"/>
  <c r="N27" i="1"/>
  <c r="O23" i="1"/>
  <c r="Q23" i="1" s="1"/>
  <c r="N23" i="1"/>
  <c r="P23" i="1" s="1"/>
  <c r="B27" i="1" s="1"/>
  <c r="L65" i="1"/>
  <c r="L21" i="1"/>
  <c r="L19" i="1"/>
  <c r="N164" i="1"/>
  <c r="P164" i="1" s="1"/>
  <c r="O260" i="1"/>
  <c r="Q260" i="1" s="1"/>
  <c r="N260" i="1"/>
  <c r="P260" i="1" s="1"/>
  <c r="O264" i="1"/>
  <c r="Q264" i="1" s="1"/>
  <c r="N264" i="1"/>
  <c r="N141" i="1"/>
  <c r="P141" i="1" s="1"/>
  <c r="N140" i="1"/>
  <c r="P140" i="1" s="1"/>
  <c r="O76" i="1"/>
  <c r="Q76" i="1" s="1"/>
  <c r="N76" i="1"/>
  <c r="P76" i="1" s="1"/>
  <c r="O73" i="1"/>
  <c r="Q73" i="1" s="1"/>
  <c r="N73" i="1"/>
  <c r="P73" i="1" s="1"/>
  <c r="F57" i="1"/>
  <c r="G57" i="1"/>
  <c r="J57" i="1"/>
  <c r="K57" i="1"/>
  <c r="N19" i="1"/>
  <c r="G29" i="6"/>
  <c r="G39" i="6" s="1"/>
  <c r="N167" i="1"/>
  <c r="P167" i="1" s="1"/>
  <c r="N175" i="1"/>
  <c r="P175" i="1" s="1"/>
  <c r="N174" i="1"/>
  <c r="P174" i="1" s="1"/>
  <c r="N173" i="1"/>
  <c r="P173" i="1" s="1"/>
  <c r="N172" i="1"/>
  <c r="P172" i="1" s="1"/>
  <c r="N171" i="1"/>
  <c r="P171" i="1" s="1"/>
  <c r="N170" i="1"/>
  <c r="P170" i="1" s="1"/>
  <c r="N165" i="1"/>
  <c r="P165" i="1" s="1"/>
  <c r="N163" i="1"/>
  <c r="P163" i="1" s="1"/>
  <c r="N162" i="1"/>
  <c r="P162" i="1" s="1"/>
  <c r="N241" i="1"/>
  <c r="P241" i="1" s="1"/>
  <c r="O241" i="1"/>
  <c r="Q241" i="1" s="1"/>
  <c r="N137" i="1"/>
  <c r="P137" i="1" s="1"/>
  <c r="N136" i="1"/>
  <c r="P136" i="1" s="1"/>
  <c r="A18" i="6"/>
  <c r="A4" i="6"/>
  <c r="H2" i="6"/>
  <c r="J59" i="6"/>
  <c r="H59" i="6"/>
  <c r="F59" i="6"/>
  <c r="D59" i="6"/>
  <c r="N251" i="1"/>
  <c r="P251" i="1" s="1"/>
  <c r="N21" i="1"/>
  <c r="N247" i="1"/>
  <c r="P247" i="1" s="1"/>
  <c r="N248" i="1"/>
  <c r="P248" i="1" s="1"/>
  <c r="L248" i="1" s="1"/>
  <c r="N253" i="1"/>
  <c r="P253" i="1" s="1"/>
  <c r="N254" i="1"/>
  <c r="P254" i="1" s="1"/>
  <c r="N255" i="1"/>
  <c r="P255" i="1" s="1"/>
  <c r="N256" i="1"/>
  <c r="P256" i="1" s="1"/>
  <c r="N257" i="1"/>
  <c r="P257" i="1" s="1"/>
  <c r="L17" i="1"/>
  <c r="L15" i="1"/>
  <c r="N252" i="1"/>
  <c r="P252" i="1" s="1"/>
  <c r="K104" i="1"/>
  <c r="I104" i="1"/>
  <c r="J104" i="1"/>
  <c r="H104" i="1"/>
  <c r="G104" i="1"/>
  <c r="F104" i="1"/>
  <c r="D40" i="1"/>
  <c r="D44" i="1" s="1"/>
  <c r="F40" i="1"/>
  <c r="F44" i="1" s="1"/>
  <c r="H40" i="1"/>
  <c r="H44" i="1" s="1"/>
  <c r="J40" i="1"/>
  <c r="J44" i="1" s="1"/>
  <c r="N249" i="1"/>
  <c r="P249" i="1" s="1"/>
  <c r="N250" i="1"/>
  <c r="P250" i="1" s="1"/>
  <c r="N246" i="1"/>
  <c r="P246" i="1" s="1"/>
  <c r="I57" i="1"/>
  <c r="H57" i="1"/>
  <c r="E57" i="1"/>
  <c r="D57" i="1"/>
  <c r="L10" i="1"/>
  <c r="L85" i="1"/>
  <c r="P27" i="1"/>
  <c r="L242" i="1" l="1"/>
  <c r="L241" i="1"/>
  <c r="L162" i="1"/>
  <c r="L169" i="1"/>
  <c r="P264" i="1"/>
  <c r="L264" i="1" s="1"/>
  <c r="L170" i="1"/>
  <c r="L161" i="1"/>
  <c r="L136" i="1"/>
  <c r="L140" i="1"/>
  <c r="T101" i="1"/>
  <c r="T107" i="1" s="1"/>
  <c r="Y101" i="1"/>
  <c r="L27" i="1"/>
  <c r="L260" i="1"/>
  <c r="L25" i="1"/>
  <c r="Y103" i="1"/>
  <c r="L12" i="6" s="1"/>
  <c r="W101" i="1"/>
  <c r="V101" i="1"/>
  <c r="T116" i="1"/>
  <c r="Y104" i="1"/>
  <c r="L23" i="1"/>
  <c r="Z101" i="1"/>
  <c r="L95" i="1"/>
  <c r="P96" i="1"/>
  <c r="L93" i="1"/>
  <c r="T109" i="1"/>
  <c r="P95" i="1"/>
  <c r="I68" i="1"/>
  <c r="L29" i="1"/>
  <c r="T111" i="1"/>
  <c r="G40" i="6"/>
  <c r="K73" i="1"/>
  <c r="L94" i="1"/>
  <c r="L92" i="1"/>
  <c r="S101" i="1"/>
  <c r="S102" i="1" s="1"/>
  <c r="K76" i="1"/>
  <c r="T108" i="1"/>
  <c r="Y116" i="1"/>
  <c r="O96" i="1"/>
  <c r="I186" i="1"/>
  <c r="O95" i="1"/>
  <c r="G44" i="6"/>
  <c r="G42" i="6"/>
  <c r="G45" i="6"/>
  <c r="G41" i="6"/>
  <c r="G43" i="6"/>
  <c r="T106" i="1" l="1"/>
  <c r="V119" i="1"/>
  <c r="V102" i="1"/>
  <c r="I11" i="6" s="1"/>
  <c r="Z109" i="1"/>
  <c r="Z102" i="1"/>
  <c r="AA102" i="1" s="1"/>
  <c r="Y102" i="1"/>
  <c r="L11" i="6" s="1"/>
  <c r="T110" i="1"/>
  <c r="T102" i="1"/>
  <c r="G11" i="6" s="1"/>
  <c r="T105" i="1"/>
  <c r="T114" i="1"/>
  <c r="G10" i="6"/>
  <c r="G14" i="6" s="1"/>
  <c r="T115" i="1"/>
  <c r="T104" i="1"/>
  <c r="U104" i="1" s="1"/>
  <c r="T117" i="1"/>
  <c r="T103" i="1"/>
  <c r="G12" i="6" s="1"/>
  <c r="T122" i="1"/>
  <c r="U122" i="1" s="1"/>
  <c r="T112" i="1"/>
  <c r="T113" i="1"/>
  <c r="Y113" i="1"/>
  <c r="Y114" i="1"/>
  <c r="Y107" i="1"/>
  <c r="Y117" i="1"/>
  <c r="Y109" i="1"/>
  <c r="Y112" i="1"/>
  <c r="Y115" i="1"/>
  <c r="Y110" i="1"/>
  <c r="Y111" i="1"/>
  <c r="Y122" i="1"/>
  <c r="Y106" i="1"/>
  <c r="L10" i="6"/>
  <c r="L13" i="6" s="1"/>
  <c r="Y119" i="1"/>
  <c r="Y105" i="1"/>
  <c r="Y108" i="1"/>
  <c r="P101" i="1"/>
  <c r="P104" i="1" s="1"/>
  <c r="V104" i="1"/>
  <c r="V113" i="1"/>
  <c r="X102" i="1"/>
  <c r="J11" i="6"/>
  <c r="W108" i="1"/>
  <c r="W110" i="1"/>
  <c r="W119" i="1"/>
  <c r="W107" i="1"/>
  <c r="X101" i="1"/>
  <c r="J10" i="6"/>
  <c r="J14" i="6" s="1"/>
  <c r="W117" i="1"/>
  <c r="V106" i="1"/>
  <c r="M10" i="6"/>
  <c r="Z107" i="1"/>
  <c r="V114" i="1"/>
  <c r="Z112" i="1"/>
  <c r="I10" i="6"/>
  <c r="W122" i="1"/>
  <c r="X122" i="1" s="1"/>
  <c r="V116" i="1"/>
  <c r="W105" i="1"/>
  <c r="W113" i="1"/>
  <c r="Z114" i="1"/>
  <c r="Z103" i="1"/>
  <c r="Z105" i="1"/>
  <c r="W114" i="1"/>
  <c r="W106" i="1"/>
  <c r="Z115" i="1"/>
  <c r="Z119" i="1"/>
  <c r="Z108" i="1"/>
  <c r="Z122" i="1"/>
  <c r="AA122" i="1" s="1"/>
  <c r="V110" i="1"/>
  <c r="W116" i="1"/>
  <c r="W103" i="1"/>
  <c r="J12" i="6" s="1"/>
  <c r="W111" i="1"/>
  <c r="Q101" i="1"/>
  <c r="Q102" i="1" s="1"/>
  <c r="V115" i="1"/>
  <c r="Z111" i="1"/>
  <c r="Z110" i="1"/>
  <c r="V111" i="1"/>
  <c r="V105" i="1"/>
  <c r="W112" i="1"/>
  <c r="AA101" i="1"/>
  <c r="Z106" i="1"/>
  <c r="V103" i="1"/>
  <c r="I12" i="6" s="1"/>
  <c r="V122" i="1"/>
  <c r="Z117" i="1"/>
  <c r="W109" i="1"/>
  <c r="Z113" i="1"/>
  <c r="Z104" i="1"/>
  <c r="AA104" i="1" s="1"/>
  <c r="V112" i="1"/>
  <c r="V107" i="1"/>
  <c r="V108" i="1"/>
  <c r="W115" i="1"/>
  <c r="W104" i="1"/>
  <c r="X104" i="1" s="1"/>
  <c r="V109" i="1"/>
  <c r="V117" i="1"/>
  <c r="Z116" i="1"/>
  <c r="F11" i="6"/>
  <c r="S113" i="1"/>
  <c r="S109" i="1"/>
  <c r="S103" i="1"/>
  <c r="F12" i="6" s="1"/>
  <c r="S117" i="1"/>
  <c r="S118" i="1"/>
  <c r="S107" i="1"/>
  <c r="S114" i="1"/>
  <c r="S110" i="1"/>
  <c r="S106" i="1"/>
  <c r="S108" i="1"/>
  <c r="S116" i="1"/>
  <c r="S105" i="1"/>
  <c r="S104" i="1"/>
  <c r="S111" i="1"/>
  <c r="S112" i="1"/>
  <c r="S115" i="1"/>
  <c r="U101" i="1"/>
  <c r="S122" i="1"/>
  <c r="F10" i="6"/>
  <c r="G46" i="6"/>
  <c r="G48" i="6" s="1"/>
  <c r="U102" i="1" l="1"/>
  <c r="G13" i="6"/>
  <c r="H13" i="6" s="1"/>
  <c r="J13" i="6"/>
  <c r="P103" i="1"/>
  <c r="L14" i="6"/>
  <c r="U103" i="1"/>
  <c r="N10" i="6"/>
  <c r="P122" i="1"/>
  <c r="P102" i="1"/>
  <c r="R102" i="1"/>
  <c r="D10" i="6"/>
  <c r="D11" i="6" s="1"/>
  <c r="K11" i="6"/>
  <c r="K12" i="6"/>
  <c r="K13" i="6"/>
  <c r="M13" i="6"/>
  <c r="N13" i="6" s="1"/>
  <c r="M14" i="6"/>
  <c r="N14" i="6" s="1"/>
  <c r="K10" i="6"/>
  <c r="I13" i="6"/>
  <c r="K14" i="6"/>
  <c r="I14" i="6"/>
  <c r="X103" i="1"/>
  <c r="Q122" i="1"/>
  <c r="R122" i="1" s="1"/>
  <c r="Q103" i="1"/>
  <c r="R103" i="1" s="1"/>
  <c r="Q104" i="1"/>
  <c r="R104" i="1" s="1"/>
  <c r="M12" i="6"/>
  <c r="N12" i="6" s="1"/>
  <c r="AA103" i="1"/>
  <c r="R101" i="1"/>
  <c r="M11" i="6"/>
  <c r="N11" i="6" s="1"/>
  <c r="F13" i="6"/>
  <c r="H10" i="6"/>
  <c r="C10" i="6"/>
  <c r="H12" i="6"/>
  <c r="F14" i="6"/>
  <c r="H11" i="6"/>
  <c r="H14" i="6"/>
  <c r="D14" i="6" l="1"/>
  <c r="E14" i="6" s="1"/>
  <c r="D13" i="6"/>
  <c r="E13" i="6" s="1"/>
  <c r="D12" i="6"/>
  <c r="E12" i="6" s="1"/>
  <c r="E10" i="6"/>
  <c r="C12" i="6"/>
  <c r="C13" i="6"/>
  <c r="C14" i="6"/>
  <c r="C11" i="6"/>
  <c r="E11" i="6"/>
</calcChain>
</file>

<file path=xl/sharedStrings.xml><?xml version="1.0" encoding="utf-8"?>
<sst xmlns="http://schemas.openxmlformats.org/spreadsheetml/2006/main" count="2865" uniqueCount="1509">
  <si>
    <t>Colonna di controllo</t>
  </si>
  <si>
    <t>Questionario Nazionale</t>
  </si>
  <si>
    <t>Persona a cui inviare i risultati:</t>
  </si>
  <si>
    <t>E-mail:</t>
  </si>
  <si>
    <t>A.1 Denominazione dell'impresa</t>
  </si>
  <si>
    <t>A.2 Associazione territoriale e/o di categoria</t>
  </si>
  <si>
    <t>A.3 Partita IVA</t>
  </si>
  <si>
    <t>A.5 L'impresa è plurilocalizzata?</t>
  </si>
  <si>
    <t>No</t>
  </si>
  <si>
    <t>Sì</t>
  </si>
  <si>
    <t>A.6 I dati che inserirà nel questionario riguardano:</t>
  </si>
  <si>
    <t>Provincia</t>
  </si>
  <si>
    <t>solo l'unità locale</t>
  </si>
  <si>
    <t>B.1 Numero di lavoratori dipendenti per sesso e tipologia contrattuale</t>
  </si>
  <si>
    <t>Maschi</t>
  </si>
  <si>
    <t>Femmine</t>
  </si>
  <si>
    <t>Indeterminato full-time</t>
  </si>
  <si>
    <t>Indeterminato part-time</t>
  </si>
  <si>
    <t>Determinato full-time</t>
  </si>
  <si>
    <t>Determinato part-time</t>
  </si>
  <si>
    <t>Apprendistato</t>
  </si>
  <si>
    <t>di cui
part-time</t>
  </si>
  <si>
    <t>Dirigenti</t>
  </si>
  <si>
    <t>Quadri</t>
  </si>
  <si>
    <t>Impiegati</t>
  </si>
  <si>
    <t>Intermedi</t>
  </si>
  <si>
    <t>Operai</t>
  </si>
  <si>
    <t>Quadri/Impiegati/ Intermedi</t>
  </si>
  <si>
    <t>Check interno: correzioni per errori presunti</t>
  </si>
  <si>
    <t>Se azienda ha fornito monte ferie /ore lavorate invece che pro-capite</t>
  </si>
  <si>
    <t>Allora pro-capite sarebbe:</t>
  </si>
  <si>
    <t>QII</t>
  </si>
  <si>
    <t>O</t>
  </si>
  <si>
    <t>Ferie</t>
  </si>
  <si>
    <t>Orario</t>
  </si>
  <si>
    <t>Totale</t>
  </si>
  <si>
    <t>Impiegati/Intermedi</t>
  </si>
  <si>
    <t>Qualora fosse disponibile solo un'informazione aggregata, indicare qui sotto il personale a cui si riferiscono i dati 
(es. maschi+femmine; quadri+impiegati).</t>
  </si>
  <si>
    <t>I dati si riferiscono a:</t>
  </si>
  <si>
    <t>Lavoratori*</t>
  </si>
  <si>
    <t>Ore lavorabili</t>
  </si>
  <si>
    <t>Ore lavorate</t>
  </si>
  <si>
    <t>Ore assenza pro-capite</t>
  </si>
  <si>
    <t>1. Infortuni per lavoro e malattie professionali</t>
  </si>
  <si>
    <t>1. Giorni infortuni pro-capite</t>
  </si>
  <si>
    <t>2. Giorni malattia pro-capite</t>
  </si>
  <si>
    <t>3b. Maternità e allattamento</t>
  </si>
  <si>
    <t>3. Congedi retribuiti</t>
  </si>
  <si>
    <t>3. Giorni congedi pro-capite</t>
  </si>
  <si>
    <t>6. Altre assenze non retribuite</t>
  </si>
  <si>
    <t>8a. CIGO</t>
  </si>
  <si>
    <t>8b. CIGS</t>
  </si>
  <si>
    <t>8. Giorni CIG pro-capite</t>
  </si>
  <si>
    <t>8a Di cui CIG in deroga</t>
  </si>
  <si>
    <t>9. Ore di lavoro straordinario</t>
  </si>
  <si>
    <t>9.  Ore straordinario pro-capite</t>
  </si>
  <si>
    <t>10a. Ore di solidarietà (CDS) effettuate nell'anno</t>
  </si>
  <si>
    <t>10b. Lavoratori effettivamente coinvolti nel CDS</t>
  </si>
  <si>
    <t>Tasso di gravità</t>
  </si>
  <si>
    <t>NOTE PER LA COMPILAZIONE DELLA TABELLA C.3</t>
  </si>
  <si>
    <t xml:space="preserve">* Numero medio di lavoratori a tempo indeterminato full-time </t>
  </si>
  <si>
    <t>NO</t>
  </si>
  <si>
    <t>3 Colonne in cui pescano formule della tendina CCNL</t>
  </si>
  <si>
    <t>(Scegliere CCNL principale)</t>
  </si>
  <si>
    <t>ALIMENTARE</t>
  </si>
  <si>
    <t>METALMECCANICO</t>
  </si>
  <si>
    <t>ORAFI E ARGENTIERI</t>
  </si>
  <si>
    <t>TESSILE E ABBIGLIAMENTO</t>
  </si>
  <si>
    <t>CALZATURIERO</t>
  </si>
  <si>
    <t>PELLI, CUOIO E SUCCEDANEI</t>
  </si>
  <si>
    <t>PENNE, MATITE E AFFINI, SPAZZOLE, PENNELLI, SCOPE</t>
  </si>
  <si>
    <t>OMBRELLI-OMBRELLONI</t>
  </si>
  <si>
    <t>OCCHIALI E ARTICOLI INERENTI L'OCCHIALERIA</t>
  </si>
  <si>
    <t>FILIERA ITTICA E RETIFICI</t>
  </si>
  <si>
    <t>LAVANDERIE INDUSTRIALI</t>
  </si>
  <si>
    <t>LEGNO-ARREDAMENTO, BOSCHIVO-FORESTALE</t>
  </si>
  <si>
    <t>CEMENTO, CALCE,GESSO E MALTE</t>
  </si>
  <si>
    <t>LATERIZI, MANUFATTI IN CEMENTO</t>
  </si>
  <si>
    <t>CARTARIO E CARTOTECNICO</t>
  </si>
  <si>
    <t>GRAFICO ED EDITORIALE</t>
  </si>
  <si>
    <t>TROUPES CINEAUDIOVISIVE</t>
  </si>
  <si>
    <t>VIDEOFONOGRAFICI</t>
  </si>
  <si>
    <t>FOTOLABORATORI</t>
  </si>
  <si>
    <t>IMPRESE RADIO TELEVISIVE PRIVATE</t>
  </si>
  <si>
    <t>INDUSTRIA CINEAUDIOVISIVA</t>
  </si>
  <si>
    <t>ESERCIZI TEATRALI</t>
  </si>
  <si>
    <t>ESERCIZI CINEMATOGRAFICI</t>
  </si>
  <si>
    <t>ENTI AUTONOMI LIRICI</t>
  </si>
  <si>
    <t>TEATRI STABILI PUBBLICI E GESTITI DALL'ETI</t>
  </si>
  <si>
    <t>DOPPIAGGIO</t>
  </si>
  <si>
    <t>GENERICI E COMPARSE CINEMATOGRAFICI DIPENDENTI DA CASE DI PRODUZIONE</t>
  </si>
  <si>
    <t>CONCIARIO</t>
  </si>
  <si>
    <t>COIBENTAZIONI TERMO-ACUSTICHE</t>
  </si>
  <si>
    <t>VETRO, LAMPADE E DISPLAY</t>
  </si>
  <si>
    <t>GOMMA-PLASTICA</t>
  </si>
  <si>
    <t>EDILIZIA</t>
  </si>
  <si>
    <t>LAPIDEI</t>
  </si>
  <si>
    <t>MINERARIO</t>
  </si>
  <si>
    <t>PETROLIO - ENERGIA</t>
  </si>
  <si>
    <t>GAS - ACQUA</t>
  </si>
  <si>
    <t>SETTORE ELETTRICO</t>
  </si>
  <si>
    <t>LOGISTICA, TRASPORTO MERCI E SPEDIZIONI</t>
  </si>
  <si>
    <t>IMPIANTI DI TRASPORTO A FUNE</t>
  </si>
  <si>
    <t>GESTIONI AEROPORTUALI E SERVIZI ASSISTENTI A TERRA</t>
  </si>
  <si>
    <t>NAVIGLIO MAGGIORE</t>
  </si>
  <si>
    <t>NAVIGLIO MINORE</t>
  </si>
  <si>
    <t>RIMORCHIATORI</t>
  </si>
  <si>
    <t>CROCIERE</t>
  </si>
  <si>
    <t>ALISCAFI</t>
  </si>
  <si>
    <t>CAPITANI DI LUNGO CORSO AL COMANDO E CAPITANI DI MACCHINA ALLA DIREZIONE</t>
  </si>
  <si>
    <t>SOCIETA' E AZIENDE DI NAVIGAZIONE</t>
  </si>
  <si>
    <t>NAVI LOCATE A SCAFO NUDO E AD ARMATORE STRANIERO</t>
  </si>
  <si>
    <t>MEZZI NAVALI SPECIALI</t>
  </si>
  <si>
    <t>COMANDANTI MEZZI NAVALI SPECIALI</t>
  </si>
  <si>
    <t>UNITA' DI DIPORTO DESTINATE A SCOPI COMMERCIALI</t>
  </si>
  <si>
    <t>SERVIZI ELICOTTERISTICI</t>
  </si>
  <si>
    <t>SERVIZI POSTALI IN APPALTO</t>
  </si>
  <si>
    <t>AREA PORTI</t>
  </si>
  <si>
    <t>AUTOFERROTRANVIERI</t>
  </si>
  <si>
    <t>ATTIVITA' FERROVIARIE</t>
  </si>
  <si>
    <t>IMPRESE PRIVATE DISTRIBUZIONE, RECAPITO, SERVIZI POSTALI</t>
  </si>
  <si>
    <t>POMPE FUNEBRI</t>
  </si>
  <si>
    <t>AUTORIMESSE E AUTONOLEGGIO</t>
  </si>
  <si>
    <t>AUTOSTRADE E TRAFORI IN CONCESSIONE</t>
  </si>
  <si>
    <t>SERVIZI DI PULIZIA E SERVIZI INTEGRATI MULTISERVIZI</t>
  </si>
  <si>
    <t>SERVIZI AMBIENTALI</t>
  </si>
  <si>
    <t>DIPENDENTI DA AGENTI IMMOBILIARI MANDATARI PROFESSIONALI A TITOLO ONEROSO E MEDIATORI CREDITIZI</t>
  </si>
  <si>
    <t>ISTITUTI DI VIGILANZA PRIVATI</t>
  </si>
  <si>
    <t>TERMALE</t>
  </si>
  <si>
    <t>INDUSTRIA TURISTICA</t>
  </si>
  <si>
    <t>TELECOMUNICAZIONI</t>
  </si>
  <si>
    <t>OSPEDALI PRIVATI (PERSONALE NON MEDICO)</t>
  </si>
  <si>
    <t>OSPEDALI PRIVATI (PERSONALE MEDICO)</t>
  </si>
  <si>
    <t>ASSICURAZIONI</t>
  </si>
  <si>
    <t>ISTITUTI FINANZIARI E AZIENDE DI CREDITO</t>
  </si>
  <si>
    <t>COMMERCIO</t>
  </si>
  <si>
    <t>STUDI PROFESSIONALI</t>
  </si>
  <si>
    <t>ISTITUTI PRIVATI DI EDUCAZIONE E ISTRUZIONE</t>
  </si>
  <si>
    <t>PILOTI COLLAUDATORI E SPERIMENTATORI E DI PRODUZIONE DI AZIENDE DI COSTRUZIONI AEROSPAZIALI</t>
  </si>
  <si>
    <t>ALTRO</t>
  </si>
  <si>
    <t>(Scegliere Provincia)</t>
  </si>
  <si>
    <t>Denominazione regione</t>
  </si>
  <si>
    <t>Ripartizione geografica</t>
  </si>
  <si>
    <t>AG - Agrigento</t>
  </si>
  <si>
    <t>AG</t>
  </si>
  <si>
    <t>SICILIA</t>
  </si>
  <si>
    <t>ISOLE</t>
  </si>
  <si>
    <t>CENTRO-SUD</t>
  </si>
  <si>
    <t>AL - Alessandria</t>
  </si>
  <si>
    <t>AL</t>
  </si>
  <si>
    <t>PIEMONTE</t>
  </si>
  <si>
    <t>NORD-OVEST</t>
  </si>
  <si>
    <t>AN - Ancona</t>
  </si>
  <si>
    <t>AN</t>
  </si>
  <si>
    <t>MARCHE</t>
  </si>
  <si>
    <t>CENTRO</t>
  </si>
  <si>
    <t>AO - Valle d'Aosta</t>
  </si>
  <si>
    <t>AO</t>
  </si>
  <si>
    <t>VALLE D'AOSTA</t>
  </si>
  <si>
    <t>AP - Ascoli Piceno</t>
  </si>
  <si>
    <t>AP</t>
  </si>
  <si>
    <t>AQ - L'Aquila</t>
  </si>
  <si>
    <t>AQ</t>
  </si>
  <si>
    <t>ABRUZZO</t>
  </si>
  <si>
    <t>SUD</t>
  </si>
  <si>
    <t>AR - Arezzo</t>
  </si>
  <si>
    <t>AR</t>
  </si>
  <si>
    <t>TOSCANA</t>
  </si>
  <si>
    <t>AT - Asti</t>
  </si>
  <si>
    <t>AT</t>
  </si>
  <si>
    <t>AV - Avellino</t>
  </si>
  <si>
    <t>AV</t>
  </si>
  <si>
    <t>CAMPANIA</t>
  </si>
  <si>
    <t>BA - Bari</t>
  </si>
  <si>
    <t>BA</t>
  </si>
  <si>
    <t>PUGLIA</t>
  </si>
  <si>
    <t>BG - Bergamo</t>
  </si>
  <si>
    <t>BG</t>
  </si>
  <si>
    <t>LOMBARDIA</t>
  </si>
  <si>
    <t>BI - Biella</t>
  </si>
  <si>
    <t>BI</t>
  </si>
  <si>
    <t>BL - Belluno</t>
  </si>
  <si>
    <t>BL</t>
  </si>
  <si>
    <t>VENETO</t>
  </si>
  <si>
    <t>NORD-EST</t>
  </si>
  <si>
    <t>BN - Benevento</t>
  </si>
  <si>
    <t>BN</t>
  </si>
  <si>
    <t>BO - Bologna</t>
  </si>
  <si>
    <t>BO</t>
  </si>
  <si>
    <t>EMILIA-ROMAGNA</t>
  </si>
  <si>
    <t>BR - Brindisi</t>
  </si>
  <si>
    <t>BR</t>
  </si>
  <si>
    <t>BS - Brescia</t>
  </si>
  <si>
    <t>BS</t>
  </si>
  <si>
    <t>BT - Barletta-Andria-Trani</t>
  </si>
  <si>
    <t>BT</t>
  </si>
  <si>
    <t>BZ - Bolzano</t>
  </si>
  <si>
    <t>BZ</t>
  </si>
  <si>
    <t>TRENTINO-ALTO ADIGE</t>
  </si>
  <si>
    <t>CA - Cagliari</t>
  </si>
  <si>
    <t>CA</t>
  </si>
  <si>
    <t>SARDEGNA</t>
  </si>
  <si>
    <t>CB - Campobasso</t>
  </si>
  <si>
    <t>CB</t>
  </si>
  <si>
    <t>MOLISE</t>
  </si>
  <si>
    <t>CE - Caserta</t>
  </si>
  <si>
    <t>CE</t>
  </si>
  <si>
    <t>CH - Chieti</t>
  </si>
  <si>
    <t>CH</t>
  </si>
  <si>
    <t>CL - Caltanissetta</t>
  </si>
  <si>
    <t>CL</t>
  </si>
  <si>
    <t>CN - Cuneo</t>
  </si>
  <si>
    <t>CN</t>
  </si>
  <si>
    <t>CO - Como</t>
  </si>
  <si>
    <t>CO</t>
  </si>
  <si>
    <t>CR - Cremona</t>
  </si>
  <si>
    <t>CR</t>
  </si>
  <si>
    <t>CS - Cosenza</t>
  </si>
  <si>
    <t>CS</t>
  </si>
  <si>
    <t>CALABRIA</t>
  </si>
  <si>
    <t>CT - Catania</t>
  </si>
  <si>
    <t>CT</t>
  </si>
  <si>
    <t>CZ - Catanzaro</t>
  </si>
  <si>
    <t>CZ</t>
  </si>
  <si>
    <t>EN - Enna</t>
  </si>
  <si>
    <t>EN</t>
  </si>
  <si>
    <t>FC - Forlì-Cesena</t>
  </si>
  <si>
    <t>FC</t>
  </si>
  <si>
    <t>FE - Ferrara</t>
  </si>
  <si>
    <t>FE</t>
  </si>
  <si>
    <t>FG - Foggia</t>
  </si>
  <si>
    <t>FG</t>
  </si>
  <si>
    <t>FI - Firenze</t>
  </si>
  <si>
    <t>FI</t>
  </si>
  <si>
    <t>FM - Fermo</t>
  </si>
  <si>
    <t>FM</t>
  </si>
  <si>
    <t>FR - Frosinone</t>
  </si>
  <si>
    <t>FR</t>
  </si>
  <si>
    <t>LAZIO</t>
  </si>
  <si>
    <t>GE - Genova</t>
  </si>
  <si>
    <t>GE</t>
  </si>
  <si>
    <t>LIGURIA</t>
  </si>
  <si>
    <t>GO - Gorizia</t>
  </si>
  <si>
    <t>GO</t>
  </si>
  <si>
    <t>FRIULI-VENEZIA GIULIA</t>
  </si>
  <si>
    <t>GR - Grosseto</t>
  </si>
  <si>
    <t>GR</t>
  </si>
  <si>
    <t>IM - Imperia</t>
  </si>
  <si>
    <t>IM</t>
  </si>
  <si>
    <t>IS - Isernia</t>
  </si>
  <si>
    <t>IS</t>
  </si>
  <si>
    <t>KR - Crotone</t>
  </si>
  <si>
    <t>KR</t>
  </si>
  <si>
    <t>LC - Lecco</t>
  </si>
  <si>
    <t>LC</t>
  </si>
  <si>
    <t>LE - Lecce</t>
  </si>
  <si>
    <t>LE</t>
  </si>
  <si>
    <t>LI - Livorno</t>
  </si>
  <si>
    <t>LI</t>
  </si>
  <si>
    <t>LO - Lodi</t>
  </si>
  <si>
    <t>LO</t>
  </si>
  <si>
    <t>LT - Latina</t>
  </si>
  <si>
    <t>LT</t>
  </si>
  <si>
    <t>LU - Lucca</t>
  </si>
  <si>
    <t>LU</t>
  </si>
  <si>
    <t>MB - Monza e della Brianza</t>
  </si>
  <si>
    <t>MB</t>
  </si>
  <si>
    <t>MC - Macerata</t>
  </si>
  <si>
    <t>MC</t>
  </si>
  <si>
    <t>ME - Messina</t>
  </si>
  <si>
    <t>ME</t>
  </si>
  <si>
    <t>MI - Milano</t>
  </si>
  <si>
    <t>MI</t>
  </si>
  <si>
    <t>MN - Mantova</t>
  </si>
  <si>
    <t>MN</t>
  </si>
  <si>
    <t>MO - Modena</t>
  </si>
  <si>
    <t>MO</t>
  </si>
  <si>
    <t>MS - Massa-Carrara</t>
  </si>
  <si>
    <t>MS</t>
  </si>
  <si>
    <t>MT - Matera</t>
  </si>
  <si>
    <t>MT</t>
  </si>
  <si>
    <t>NA - Napoli</t>
  </si>
  <si>
    <t>NA</t>
  </si>
  <si>
    <t>NO - Novara</t>
  </si>
  <si>
    <t>NU - Nuoro</t>
  </si>
  <si>
    <t>NU</t>
  </si>
  <si>
    <t>OR - Oristano</t>
  </si>
  <si>
    <t>OR</t>
  </si>
  <si>
    <t>PA - Palermo</t>
  </si>
  <si>
    <t>PA</t>
  </si>
  <si>
    <t>PC - Piacenza</t>
  </si>
  <si>
    <t>PC</t>
  </si>
  <si>
    <t>PD - Padova</t>
  </si>
  <si>
    <t>PD</t>
  </si>
  <si>
    <t>PE - Pescara</t>
  </si>
  <si>
    <t>PE</t>
  </si>
  <si>
    <t>PG - Perugia</t>
  </si>
  <si>
    <t>PG</t>
  </si>
  <si>
    <t>UMBRIA</t>
  </si>
  <si>
    <t>PI - Pisa</t>
  </si>
  <si>
    <t>PI</t>
  </si>
  <si>
    <t>PN - Pordenone</t>
  </si>
  <si>
    <t>PN</t>
  </si>
  <si>
    <t>PO - Prato</t>
  </si>
  <si>
    <t>PO</t>
  </si>
  <si>
    <t>PR - Parma</t>
  </si>
  <si>
    <t>PR</t>
  </si>
  <si>
    <t>PT - Pistoia</t>
  </si>
  <si>
    <t>PT</t>
  </si>
  <si>
    <t>PU - Pesaro e Urbino</t>
  </si>
  <si>
    <t>PU</t>
  </si>
  <si>
    <t>PV - Pavia</t>
  </si>
  <si>
    <t>PV</t>
  </si>
  <si>
    <t>PZ - Potenza</t>
  </si>
  <si>
    <t>PZ</t>
  </si>
  <si>
    <t>BASILICATA</t>
  </si>
  <si>
    <t>RA - Ravenna</t>
  </si>
  <si>
    <t>RA</t>
  </si>
  <si>
    <t>RC - Reggio di Calabria</t>
  </si>
  <si>
    <t>RC</t>
  </si>
  <si>
    <t>RE - Reggio nell'Emilia</t>
  </si>
  <si>
    <t>RE</t>
  </si>
  <si>
    <t>RG - Ragusa</t>
  </si>
  <si>
    <t>RG</t>
  </si>
  <si>
    <t>RI - Rieti</t>
  </si>
  <si>
    <t>RI</t>
  </si>
  <si>
    <t>RM - Roma</t>
  </si>
  <si>
    <t>RM</t>
  </si>
  <si>
    <t>RN - Rimini</t>
  </si>
  <si>
    <t>RN</t>
  </si>
  <si>
    <t>RO - Rovigo</t>
  </si>
  <si>
    <t>RO</t>
  </si>
  <si>
    <t>SA - Salerno</t>
  </si>
  <si>
    <t>SA</t>
  </si>
  <si>
    <t>SI - Siena</t>
  </si>
  <si>
    <t>SI</t>
  </si>
  <si>
    <t>SO - Sondrio</t>
  </si>
  <si>
    <t>SO</t>
  </si>
  <si>
    <t>SP - La Spezia</t>
  </si>
  <si>
    <t>SP</t>
  </si>
  <si>
    <t>SR - Siracusa</t>
  </si>
  <si>
    <t>SR</t>
  </si>
  <si>
    <t>SS - Sassari</t>
  </si>
  <si>
    <t>SS</t>
  </si>
  <si>
    <t>SV - Savona</t>
  </si>
  <si>
    <t>SV</t>
  </si>
  <si>
    <t>TA - Taranto</t>
  </si>
  <si>
    <t>TA</t>
  </si>
  <si>
    <t>TE - Teramo</t>
  </si>
  <si>
    <t>TE</t>
  </si>
  <si>
    <t>TN - Trento</t>
  </si>
  <si>
    <t>TN</t>
  </si>
  <si>
    <t>TO - Torino</t>
  </si>
  <si>
    <t>TO</t>
  </si>
  <si>
    <t>TP - Trapani</t>
  </si>
  <si>
    <t>TP</t>
  </si>
  <si>
    <t>TR - Terni</t>
  </si>
  <si>
    <t>TR</t>
  </si>
  <si>
    <t>TS - Trieste</t>
  </si>
  <si>
    <t>TS</t>
  </si>
  <si>
    <t>TV - Treviso</t>
  </si>
  <si>
    <t>TV</t>
  </si>
  <si>
    <t>UD - Udine</t>
  </si>
  <si>
    <t>UD</t>
  </si>
  <si>
    <t>VA - Varese</t>
  </si>
  <si>
    <t>VA</t>
  </si>
  <si>
    <t>VB - Verbano-Cusio-Ossola</t>
  </si>
  <si>
    <t>VB</t>
  </si>
  <si>
    <t>VC - Vercelli</t>
  </si>
  <si>
    <t>VC</t>
  </si>
  <si>
    <t>VE - Venezia</t>
  </si>
  <si>
    <t>VE</t>
  </si>
  <si>
    <t>VI - Vicenza</t>
  </si>
  <si>
    <t>VI</t>
  </si>
  <si>
    <t>VR - Verona</t>
  </si>
  <si>
    <t>VR</t>
  </si>
  <si>
    <t>VT - Viterbo</t>
  </si>
  <si>
    <t>VT</t>
  </si>
  <si>
    <t>VV - Vibo Valentia</t>
  </si>
  <si>
    <t>VV</t>
  </si>
  <si>
    <t>assunti</t>
  </si>
  <si>
    <t>SU - Sud Sardegna</t>
  </si>
  <si>
    <t>SU</t>
  </si>
  <si>
    <t>B.2 Numero di lavoratori DIPENDENTI A TEMPO INDETERMINATO per sesso e inquadramento professionale</t>
  </si>
  <si>
    <t>Totale INDETERMINATO</t>
  </si>
  <si>
    <t>Attenzione: questa tabella è riferita ai soli LAVORATORI A TEMPO INDETERMINATO</t>
  </si>
  <si>
    <t>TOTALE dipendenti</t>
  </si>
  <si>
    <t>- per dimissioni</t>
  </si>
  <si>
    <t>Premi di risultato collettivi</t>
  </si>
  <si>
    <t>Conciliazione vita-lavoro (es. banca ore, orari di entrata e uscita flessibili, permessi)</t>
  </si>
  <si>
    <t>Partecipazione dei lavoratori agli utili</t>
  </si>
  <si>
    <t>Protocolli di sicurezza</t>
  </si>
  <si>
    <t>Invecchiamento attivo (flessibilità specifica per lavoratori anziani)</t>
  </si>
  <si>
    <t>Altro (specificare)</t>
  </si>
  <si>
    <t>Formazione (aggiuntiva rispetto a quella da CCNL o di legge)</t>
  </si>
  <si>
    <t>Coinvolgimento paritetico dei dipendenti nell'organizzazione</t>
  </si>
  <si>
    <t>Conversione dei premi di risultato in welfare</t>
  </si>
  <si>
    <t>Messa a disposizione di welfare al personale non dirigente, aggiuntivo rispetto a quello previsto dalla legge, dal CCNL e dal regolamento aziendale</t>
  </si>
  <si>
    <t>Orario di lavoro (es. turni, flessibilità multiperiodali, maggiorazioni per lavoro straordinario/a turni)</t>
  </si>
  <si>
    <t>Codice Ateco 2007</t>
  </si>
  <si>
    <t>Descrizione</t>
  </si>
  <si>
    <t>01 - Coltivazioni agricole e produzione di prodotti animali, caccia e servizi connessi</t>
  </si>
  <si>
    <t>02 - Silvicoltura ed utilizzo di aree forestali</t>
  </si>
  <si>
    <t>03 - Pesca e acquacoltura</t>
  </si>
  <si>
    <t>05 - Estrazione di carbone (esclusa torba)</t>
  </si>
  <si>
    <t>06 - Estrazione di petrolio greggio e di gas naturale</t>
  </si>
  <si>
    <t>07 - Estrazione di minerali metalliferi</t>
  </si>
  <si>
    <t>08 - Altre attività di estrazione di minerali da cave e miniere</t>
  </si>
  <si>
    <t>09 - Attività dei servizi di supporto all'estrazione</t>
  </si>
  <si>
    <t>10 - Industrie alimentari</t>
  </si>
  <si>
    <t>11 - Industria delle bevande</t>
  </si>
  <si>
    <t>12 - Industria del tabacco</t>
  </si>
  <si>
    <t>13 - Industrie tessili</t>
  </si>
  <si>
    <t>14 - Confezione di articoli di abbigliamento; confezione di articoli in pelle e pelliccia</t>
  </si>
  <si>
    <t>15 - Fabbricazione di articoli in pelle e simili</t>
  </si>
  <si>
    <t>16 - Industria del legno e dei prodotti in legno e sughero (esclusi i mobili); fabbricazione di articoli in paglia e materiali da intreccio</t>
  </si>
  <si>
    <t>17 - Fabbricazione di carta e di prodotti di carta</t>
  </si>
  <si>
    <t>18 - Stampa e riproduzione di supporti registrati</t>
  </si>
  <si>
    <t>19 - Fabbricazione di coke e prodotti derivanti dalla raffinazione del petrolio</t>
  </si>
  <si>
    <t>20 - Fabbricazione di prodotti chimici</t>
  </si>
  <si>
    <t>21 - Fabbricazione di prodotti farmaceutici di base e di preparati farmaceutici</t>
  </si>
  <si>
    <t>22 - Fabbricazione di articoli in gomma e materie plastiche</t>
  </si>
  <si>
    <t>23 - Fabbricazione di altri prodotti della lavorazione di minerali non metalliferi</t>
  </si>
  <si>
    <t>24 - Metallurgia</t>
  </si>
  <si>
    <t>25 - Fabbricazione di prodotti in metallo (esclusi macchinari e attrezzature)</t>
  </si>
  <si>
    <t>26 - Fabbricazione di computer e prodotti di elettronica e ottica; apparecchi elettromedicali, apparecchi di misurazione e di orologi</t>
  </si>
  <si>
    <t>27 - Fabbricazione di apparecchiature elettriche ed apparecchiature per uso domestico non elettriche</t>
  </si>
  <si>
    <t>28 - Fabbricazione di macchinari ed apparecchiature nca</t>
  </si>
  <si>
    <t>29 - Fabbricazione di autoveicoli, rimorchi e semirimorchi</t>
  </si>
  <si>
    <t>30 - Fabbricazione di altri mezzi di trasporto</t>
  </si>
  <si>
    <t>31 - Fabbricazione di mobili</t>
  </si>
  <si>
    <t>32 - Altre industrie manifatturiere</t>
  </si>
  <si>
    <t>33 - Riparazione, manutenzione ed installazione di macchine ed apparecchiature</t>
  </si>
  <si>
    <t>35 - Fornitura di energia elettrica, gas, vapore e aria condizionata</t>
  </si>
  <si>
    <t>36 - Raccolta, trattamento e fornitura di acqua</t>
  </si>
  <si>
    <t>37 - Gestione delle reti fognarie</t>
  </si>
  <si>
    <t>38 - Attività di raccolta, trattamento e smaltimento dei rifiuti; recupero dei materiali</t>
  </si>
  <si>
    <t>39 - Attività di risanamento e altri servizi di gestione dei rifiuti</t>
  </si>
  <si>
    <t>41 - Costruzione di edifici</t>
  </si>
  <si>
    <t>42 - Ingegneria civile</t>
  </si>
  <si>
    <t>43 - Lavori di costruzione specializzati</t>
  </si>
  <si>
    <t>45 - Commercio all'ingrosso e al dettaglio e riparazione di autoveicoli e motocicli</t>
  </si>
  <si>
    <t>46 - Commercio all'ingrosso (escluso quello di autoveicoli e di motocicli)</t>
  </si>
  <si>
    <t>47 - Commercio al dettaglio (escluso quello di autoveicoli e di motocicli)</t>
  </si>
  <si>
    <t>49 - Trasporto terrestre e trasporto mediante condotte</t>
  </si>
  <si>
    <t>50 - Trasporto marittimo e per vie d'acqua</t>
  </si>
  <si>
    <t>51 - Trasporto aereo</t>
  </si>
  <si>
    <t>52 - Magazzinaggio e attività di supporto ai trasporti</t>
  </si>
  <si>
    <t>53 - Servizi postali e attività di corriere</t>
  </si>
  <si>
    <t>55 - Alloggio</t>
  </si>
  <si>
    <t>56 - Attività dei servizi di ristorazione</t>
  </si>
  <si>
    <t>58 - Attività editoriali</t>
  </si>
  <si>
    <t>59 - Attività di produzione cinematografica, di video e di programmi televisivi, di registrazioni musicali e sonore</t>
  </si>
  <si>
    <t>60 - Attività di programmazione e trasmissione</t>
  </si>
  <si>
    <t>61 - Telecomunicazioni</t>
  </si>
  <si>
    <t>62 - Produzione di software, consulenza informatica e attività connesse</t>
  </si>
  <si>
    <t>63 - Attività dei servizi d'informazione e altri servizi informatici</t>
  </si>
  <si>
    <t>64 - Attività di servizi finanziari (escluse le assicurazioni e i fondi pensione)</t>
  </si>
  <si>
    <t>65 - Assicurazioni, riassicurazioni e fondi pensione (escluse le assicurazioni sociali obbligatorie)</t>
  </si>
  <si>
    <t>66 - Attività ausiliarie dei servizi finanziari e delle attività assicurative</t>
  </si>
  <si>
    <t>68 - Attività immobiliari</t>
  </si>
  <si>
    <t>69 - Attività legali e contabilità</t>
  </si>
  <si>
    <t xml:space="preserve">70 - Attività di direzione aziendale e di consulenza gestionale </t>
  </si>
  <si>
    <t>71 - Attività degli studi di architettura e d'ingegneria; collaudi ed analisi tecniche</t>
  </si>
  <si>
    <t>72 - Ricerca scientifica e sviluppo</t>
  </si>
  <si>
    <t>73 - Pubblicità e ricerche di mercato</t>
  </si>
  <si>
    <t>74 - Altre attività professionali, scientifiche e tecniche</t>
  </si>
  <si>
    <t>75 - Servizi veterinari</t>
  </si>
  <si>
    <t>77 - Attività di noleggio e leasing operativo</t>
  </si>
  <si>
    <t xml:space="preserve">78 - Attività di ricerca, selezione, fornitura di personale </t>
  </si>
  <si>
    <t>79 - Attività dei servizi delle agenzie di viaggio, dei tour operator e servizi di prenotazione e attività connesse</t>
  </si>
  <si>
    <t>80 - Servizi di vigilanza e investigazione</t>
  </si>
  <si>
    <t>81 - Attività di servizi per edifici e paesaggio</t>
  </si>
  <si>
    <t>82 - Attività di supporto per le funzioni d'ufficio e altri servizi di supporto alle imprese</t>
  </si>
  <si>
    <t>84 - Amministrazione pubblica e difesa; assicurazione sociale obbligatoria</t>
  </si>
  <si>
    <t>85 - Istruzione</t>
  </si>
  <si>
    <t>86 - Assistenza sanitaria</t>
  </si>
  <si>
    <t>87 - Servizi di assistenza sociale residenziale</t>
  </si>
  <si>
    <t>88 - Assistenza sociale non residenziale</t>
  </si>
  <si>
    <t>90 - Attività creative, artistiche e di intrattenimento</t>
  </si>
  <si>
    <t>91 - Attività di biblioteche, archivi, musei ed altre attività culturali</t>
  </si>
  <si>
    <t>92 - Attività riguardanti le lotterie, le scommesse, le case da gioco</t>
  </si>
  <si>
    <t>93 - Attività sportive, di intrattenimento e di divertimento</t>
  </si>
  <si>
    <t>94 - Attività di organizzazioni associative</t>
  </si>
  <si>
    <t>95 - Riparazione di computer e di beni per uso personale e per la casa</t>
  </si>
  <si>
    <t>96 - Altre attività di servizi per la persona</t>
  </si>
  <si>
    <t>97 - Attività di famiglie e convivenze come datori di lavoro per personale domestico</t>
  </si>
  <si>
    <t xml:space="preserve">98 - Produzione di beni e servizi indifferenziati per uso proprio da parte di famiglie e convivenze </t>
  </si>
  <si>
    <t>99 - Organizzazioni ed organismi extraterritoriali</t>
  </si>
  <si>
    <t>Riga</t>
  </si>
  <si>
    <t>(Scegliere Ateco principale)</t>
  </si>
  <si>
    <t>A.4.2 Codice Ateco attività principale</t>
  </si>
  <si>
    <r>
      <rPr>
        <vertAlign val="superscript"/>
        <sz val="9"/>
        <color theme="1"/>
        <rFont val="Arial"/>
        <family val="2"/>
      </rPr>
      <t>1</t>
    </r>
    <r>
      <rPr>
        <sz val="9"/>
        <color theme="1"/>
        <rFont val="Arial"/>
        <family val="2"/>
      </rPr>
      <t xml:space="preserve"> Ex-festività, riduzioni di orario di lavoro.</t>
    </r>
  </si>
  <si>
    <r>
      <t xml:space="preserve">di cui </t>
    </r>
    <r>
      <rPr>
        <b/>
        <sz val="12"/>
        <color rgb="FF008000"/>
        <rFont val="Arial"/>
        <family val="2"/>
      </rPr>
      <t>MINUTI SETTIMANALI</t>
    </r>
    <r>
      <rPr>
        <sz val="10"/>
        <rFont val="Arial"/>
        <family val="2"/>
      </rPr>
      <t xml:space="preserve"> di pause retribuite per lavoratore a settimana
(</t>
    </r>
    <r>
      <rPr>
        <b/>
        <sz val="12"/>
        <color rgb="FF008000"/>
        <rFont val="Arial"/>
        <family val="2"/>
      </rPr>
      <t>es.</t>
    </r>
    <r>
      <rPr>
        <b/>
        <sz val="12"/>
        <color theme="6" tint="-0.249977111117893"/>
        <rFont val="Arial"/>
        <family val="2"/>
      </rPr>
      <t xml:space="preserve"> </t>
    </r>
    <r>
      <rPr>
        <sz val="10"/>
        <rFont val="Arial"/>
        <family val="2"/>
      </rPr>
      <t xml:space="preserve">10 minuti per 5 giorni = </t>
    </r>
    <r>
      <rPr>
        <b/>
        <sz val="12"/>
        <color rgb="FF008000"/>
        <rFont val="Arial"/>
        <family val="2"/>
      </rPr>
      <t>50 minuti</t>
    </r>
    <r>
      <rPr>
        <sz val="10"/>
        <rFont val="Arial"/>
        <family val="2"/>
      </rPr>
      <t xml:space="preserve"> alla settimana)</t>
    </r>
  </si>
  <si>
    <t>Punto 3: indicare le ore di assenza per congedi parentali (es. maternità obbligatoria e facoltativa, allattamento) e matrimoniali.</t>
  </si>
  <si>
    <t>8. CIG o Fondi di solidarietà (es. FIS)</t>
  </si>
  <si>
    <t>2a. di cui per carenza</t>
  </si>
  <si>
    <t>2. Malattie non professionali</t>
  </si>
  <si>
    <t>…...........................................................................</t>
  </si>
  <si>
    <t>Previsione di specifiche esigenze per l’apposizione di un termine superiore a 12 mesi per i contratti a tempo determinato (cd. "causali contrattuali")</t>
  </si>
  <si>
    <r>
      <rPr>
        <b/>
        <sz val="10"/>
        <rFont val="Arial"/>
        <family val="2"/>
      </rPr>
      <t>C.2</t>
    </r>
    <r>
      <rPr>
        <sz val="10"/>
        <rFont val="Arial"/>
        <family val="2"/>
      </rPr>
      <t xml:space="preserve"> </t>
    </r>
    <r>
      <rPr>
        <b/>
        <sz val="12"/>
        <color rgb="FF0000FF"/>
        <rFont val="Arial"/>
        <family val="2"/>
      </rPr>
      <t>ORARIO SETTIMANALE</t>
    </r>
    <r>
      <rPr>
        <sz val="10"/>
        <rFont val="Arial"/>
        <family val="2"/>
      </rPr>
      <t xml:space="preserve"> per lavoratore da CCNL,
al lordo delle pause retribuite (</t>
    </r>
    <r>
      <rPr>
        <b/>
        <sz val="12"/>
        <color rgb="FF0000FF"/>
        <rFont val="Arial"/>
        <family val="2"/>
      </rPr>
      <t>es. 40 ore a settimana</t>
    </r>
    <r>
      <rPr>
        <sz val="10"/>
        <rFont val="Arial"/>
        <family val="2"/>
      </rPr>
      <t>; 37,5 ore; ecc.)</t>
    </r>
  </si>
  <si>
    <t>Lavoro agile / smart working</t>
  </si>
  <si>
    <t>Le confermiamo di aver ricevuto il questionario che ci ha gentilmente compilato.</t>
  </si>
  <si>
    <r>
      <t xml:space="preserve">Vogliamo ringraziarla per l’indispensabile collaborazione che ci ha prestato e le restituiamo - sulla base dei dati che ha inserito - un quadro sintetico della situazione della sua azienda per quanto riguarda </t>
    </r>
    <r>
      <rPr>
        <b/>
        <sz val="11"/>
        <color theme="3"/>
        <rFont val="Arial"/>
        <family val="2"/>
      </rPr>
      <t>ore lavorate</t>
    </r>
    <r>
      <rPr>
        <sz val="11"/>
        <color theme="3"/>
        <rFont val="Arial"/>
        <family val="2"/>
      </rPr>
      <t xml:space="preserve"> e </t>
    </r>
    <r>
      <rPr>
        <b/>
        <sz val="11"/>
        <color theme="3"/>
        <rFont val="Arial"/>
        <family val="2"/>
      </rPr>
      <t>tassi di assenza</t>
    </r>
    <r>
      <rPr>
        <sz val="11"/>
        <color theme="3"/>
        <rFont val="Arial"/>
        <family val="2"/>
      </rPr>
      <t>:</t>
    </r>
  </si>
  <si>
    <t>Rimaniamo a disposizione per ogni chiarimento sui numeri contenuti nella tabella.</t>
  </si>
  <si>
    <t>Con i migliori saluti.</t>
  </si>
  <si>
    <t>PER LE ASSOCIAZIONI: Metodo di calcolo del tasso di gravità</t>
  </si>
  <si>
    <t>Elementi per il calcolo:</t>
  </si>
  <si>
    <t>Esempio</t>
  </si>
  <si>
    <t xml:space="preserve">   giorni dell'anno</t>
  </si>
  <si>
    <t xml:space="preserve">   sabati e domeniche</t>
  </si>
  <si>
    <t xml:space="preserve">   giorni di ferie e P.A.R.</t>
  </si>
  <si>
    <t xml:space="preserve">   orario settimanale</t>
  </si>
  <si>
    <t xml:space="preserve">   pause retribuite per settimana (in minuti)</t>
  </si>
  <si>
    <t xml:space="preserve">   ore di CIG (pro-capite)</t>
  </si>
  <si>
    <t>1. Infortuni sul lavoro e malattie professionali</t>
  </si>
  <si>
    <t xml:space="preserve">4. Altri permessi retribuiti </t>
  </si>
  <si>
    <t xml:space="preserve">5. Assenze per sciopero </t>
  </si>
  <si>
    <t xml:space="preserve">7. Ore di assemblea </t>
  </si>
  <si>
    <r>
      <rPr>
        <b/>
        <i/>
        <u/>
        <sz val="11"/>
        <rFont val="Arial"/>
        <family val="2"/>
      </rPr>
      <t>Ore di assenza pro-capite</t>
    </r>
    <r>
      <rPr>
        <b/>
        <i/>
        <sz val="11"/>
        <rFont val="Arial"/>
        <family val="2"/>
      </rPr>
      <t xml:space="preserve"> (totale):</t>
    </r>
  </si>
  <si>
    <r>
      <t>Tasso di gravità</t>
    </r>
    <r>
      <rPr>
        <sz val="11"/>
        <color theme="1"/>
        <rFont val="Arial"/>
        <family val="2"/>
      </rPr>
      <t xml:space="preserve">: Ore di assenza in % delle ore lavorabili = </t>
    </r>
  </si>
  <si>
    <t>cessati (dimessi, pensionati, licenziati, con contratti terminati, ...)</t>
  </si>
  <si>
    <t>N.B. non vanno conteggiate le variazioni che riguardino lo stesso lavoratore (es. i rinnovi/proroghe di contratti a tempo determinato o le trasformazioni da tempo determinato a tempo indeterminato)</t>
  </si>
  <si>
    <r>
      <t xml:space="preserve">I dati in questa tabella vanno forniti </t>
    </r>
    <r>
      <rPr>
        <b/>
        <i/>
        <u/>
        <sz val="11"/>
        <color theme="1"/>
        <rFont val="Arial"/>
        <family val="2"/>
      </rPr>
      <t>per lavoratore (dati medi)</t>
    </r>
  </si>
  <si>
    <r>
      <t xml:space="preserve">Le informazioni richieste in questa sezione si riferiscono al solo personale dipendente </t>
    </r>
    <r>
      <rPr>
        <b/>
        <i/>
        <u/>
        <sz val="10"/>
        <color theme="1"/>
        <rFont val="Arial"/>
        <family val="2"/>
      </rPr>
      <t>A TEMPO INDETERMINATO FULL-TIME</t>
    </r>
  </si>
  <si>
    <t>Nessuna azione specifica</t>
  </si>
  <si>
    <t>Ricorso a servizi esterni (es. collaborazioni, consulenti, ecc.)</t>
  </si>
  <si>
    <t>Inserimento in organico di personale qualificato proveniente da altri Paesi</t>
  </si>
  <si>
    <t>In questo periodo l’azienda non sta effettuando ricerche</t>
  </si>
  <si>
    <t>Allargamento del bacino di ricerca di nuovo personale (in termini di area geografica o di metodologie di ricerca)</t>
  </si>
  <si>
    <t>2a. di cui: per carenza (inferiore a 3 giorni di malattia degli operai)</t>
  </si>
  <si>
    <t>Punto 2: indicare le ore di assenza per: malattia non professionale; infortuni extra-lavorativi; cure termali non in conto ferie; casi di malattia che determinano un'anticipazione o prolungamento del periodo di gravidanza o puerperio.</t>
  </si>
  <si>
    <r>
      <t xml:space="preserve">F.1 L'impresa </t>
    </r>
    <r>
      <rPr>
        <b/>
        <u/>
        <sz val="10"/>
        <rFont val="Arial"/>
        <family val="2"/>
      </rPr>
      <t>attualmente</t>
    </r>
    <r>
      <rPr>
        <b/>
        <sz val="10"/>
        <rFont val="Arial"/>
        <family val="2"/>
      </rPr>
      <t xml:space="preserve"> applica un contratto aziendale, cioè firmato con RSU/RSA o rappresentanze territoriali?</t>
    </r>
  </si>
  <si>
    <t>- per uscita incentivata</t>
  </si>
  <si>
    <t xml:space="preserve">sul totale di </t>
  </si>
  <si>
    <t>Se sì, quali materie regola il contratto?</t>
  </si>
  <si>
    <r>
      <t xml:space="preserve">Le informazioni richieste in questa sezione si riferiscono al solo </t>
    </r>
    <r>
      <rPr>
        <b/>
        <i/>
        <u/>
        <sz val="10"/>
        <rFont val="Arial"/>
        <family val="2"/>
      </rPr>
      <t>personale NON DIRIGENZIALE</t>
    </r>
  </si>
  <si>
    <t>Lavoratori al 31.12.2023</t>
  </si>
  <si>
    <t>Somministrazione a tempo determinato (ex-interinale)</t>
  </si>
  <si>
    <t>Quanti</t>
  </si>
  <si>
    <t>Somministrazione a tempo indeterminato/staff-leasing</t>
  </si>
  <si>
    <r>
      <t xml:space="preserve">D.1 L’impresa utilizzava il lavoro agile / smart working </t>
    </r>
    <r>
      <rPr>
        <b/>
        <u/>
        <sz val="10"/>
        <color theme="1"/>
        <rFont val="Arial"/>
        <family val="2"/>
      </rPr>
      <t>prima del Covid</t>
    </r>
    <r>
      <rPr>
        <b/>
        <sz val="10"/>
        <color theme="1"/>
        <rFont val="Arial"/>
        <family val="2"/>
      </rPr>
      <t>?</t>
    </r>
  </si>
  <si>
    <t>Attività di formazione rivolte al personale, diversa da quella obbligatoria</t>
  </si>
  <si>
    <t>Incidenza % premi collettivi variabili su retribuzione annua</t>
  </si>
  <si>
    <t>Operai / Impiegati / Intermedi</t>
  </si>
  <si>
    <t>di cui cessati:</t>
  </si>
  <si>
    <t>Punti 1-7: indicare il numero complessivo di ore perse per motivo di assenza, per qualifica e per sesso.</t>
  </si>
  <si>
    <t>Fine questionario</t>
  </si>
  <si>
    <t>Fino a 1 giorno alla settimana (o fino a 4 giorni al mese)</t>
  </si>
  <si>
    <t xml:space="preserve">   lavoratori al 31.12.2023</t>
  </si>
  <si>
    <t>4a.</t>
  </si>
  <si>
    <t>6. Giorni altre assenze nr pro-capite</t>
  </si>
  <si>
    <t xml:space="preserve">4a.di cui </t>
  </si>
  <si>
    <t>5. Altri permessi retribuiti</t>
  </si>
  <si>
    <t>4. Permessi Legge 104</t>
  </si>
  <si>
    <t>7. Assenze per sciopero</t>
  </si>
  <si>
    <t>Sì, per competenze manageriali</t>
  </si>
  <si>
    <t>Sì, per mansioni manuali (es. operai, turnisti)</t>
  </si>
  <si>
    <r>
      <t xml:space="preserve">Sì, per competenze trasversali (cd. </t>
    </r>
    <r>
      <rPr>
        <i/>
        <sz val="10"/>
        <color theme="1"/>
        <rFont val="Arial"/>
        <family val="2"/>
      </rPr>
      <t>soft skills</t>
    </r>
    <r>
      <rPr>
        <sz val="10"/>
        <color theme="1"/>
        <rFont val="Arial"/>
        <family val="2"/>
      </rPr>
      <t>)</t>
    </r>
  </si>
  <si>
    <r>
      <t xml:space="preserve">Punto 2a: </t>
    </r>
    <r>
      <rPr>
        <u/>
        <sz val="9"/>
        <rFont val="Arial"/>
        <family val="2"/>
      </rPr>
      <t>solo per gli operai</t>
    </r>
    <r>
      <rPr>
        <sz val="9"/>
        <rFont val="Arial"/>
        <family val="2"/>
      </rPr>
      <t>, del totale indicato al punto 2, indicare le ore di assenza per malattia rientranti nel periodo di "carenza", ovvero nei primi tre giorni di malattia non indennizzati da INPS.</t>
    </r>
  </si>
  <si>
    <t>Punto 5: indicare le ore di assenza per permessi sindacali (aziendali, provinciali, nazionali), per ore di assemblea e per tutti i permessi per visite mediche e altri motivi retribuiti, non ricomprese nelle righe precedenti. In tali permessi non rientrano quelli goduti a fronte di riduzione di orario di lavoro (R.O.L.) di cui al punto C.1.</t>
  </si>
  <si>
    <t>Punto 6: indicare le ore di assenza per: congedi parentali non retribuiti; permessi non retribuiti; astensioni facoltative per maternità non retribuite; ecc.</t>
  </si>
  <si>
    <t>4. Giorni Permessi 104 pro-capite</t>
  </si>
  <si>
    <t>5. Giorni altri permessi retr pro-capite</t>
  </si>
  <si>
    <t>7. Giorni sciopero pro-capite</t>
  </si>
  <si>
    <t>n. lavoratori che hanno convertito</t>
  </si>
  <si>
    <t>% del premio mediamente convertita in welfare</t>
  </si>
  <si>
    <r>
      <t xml:space="preserve">E.1 Nelle politiche di assunzione l’azienda riscontra significative difficoltà di reperimento di personale? Se sì, per quali competenze/mansioni principalmente? </t>
    </r>
    <r>
      <rPr>
        <sz val="10"/>
        <color theme="1"/>
        <rFont val="Arial"/>
        <family val="2"/>
      </rPr>
      <t>(massimo due risposte)</t>
    </r>
  </si>
  <si>
    <r>
      <t xml:space="preserve">F.2 L'azienda ha adottato iniziative di welfare? 
</t>
    </r>
    <r>
      <rPr>
        <i/>
        <sz val="10"/>
        <rFont val="Arial"/>
        <family val="2"/>
      </rPr>
      <t xml:space="preserve">Considerare </t>
    </r>
    <r>
      <rPr>
        <i/>
        <u/>
        <sz val="10"/>
        <rFont val="Arial"/>
        <family val="2"/>
      </rPr>
      <t>tutte le iniziative di welfare</t>
    </r>
    <r>
      <rPr>
        <i/>
        <sz val="10"/>
        <rFont val="Arial"/>
        <family val="2"/>
      </rPr>
      <t xml:space="preserve"> indipendentemente dalla fonte (CCNL, contratto aziendale o regolamento aziendale)</t>
    </r>
  </si>
  <si>
    <t>Indagine Confindustria sul lavoro del 2025</t>
  </si>
  <si>
    <t>Fino a 2 giorni alla settimana (o fino a 8 giorni al mese)</t>
  </si>
  <si>
    <t>C011</t>
  </si>
  <si>
    <t>C021</t>
  </si>
  <si>
    <t>D014</t>
  </si>
  <si>
    <t>D121</t>
  </si>
  <si>
    <t>D111</t>
  </si>
  <si>
    <t>D241</t>
  </si>
  <si>
    <t>D271</t>
  </si>
  <si>
    <t>D0L1</t>
  </si>
  <si>
    <t>E012</t>
  </si>
  <si>
    <t>E071</t>
  </si>
  <si>
    <t>B011</t>
  </si>
  <si>
    <t>B371</t>
  </si>
  <si>
    <t>F012</t>
  </si>
  <si>
    <t>F041</t>
  </si>
  <si>
    <t>B012</t>
  </si>
  <si>
    <t>B132</t>
  </si>
  <si>
    <t>B122</t>
  </si>
  <si>
    <t>B282</t>
  </si>
  <si>
    <t>B254</t>
  </si>
  <si>
    <t>K321</t>
  </si>
  <si>
    <t>K051</t>
  </si>
  <si>
    <t>I100</t>
  </si>
  <si>
    <t>I911</t>
  </si>
  <si>
    <t>I810</t>
  </si>
  <si>
    <t>I8C2</t>
  </si>
  <si>
    <t>I5G1</t>
  </si>
  <si>
    <t>I022</t>
  </si>
  <si>
    <t>I320</t>
  </si>
  <si>
    <t>IC35</t>
  </si>
  <si>
    <t>K511</t>
  </si>
  <si>
    <t>K541</t>
  </si>
  <si>
    <t>K411</t>
  </si>
  <si>
    <t>T011</t>
  </si>
  <si>
    <t>T012</t>
  </si>
  <si>
    <t>T231</t>
  </si>
  <si>
    <t>I391</t>
  </si>
  <si>
    <t>B101</t>
  </si>
  <si>
    <t>D411</t>
  </si>
  <si>
    <t>F051</t>
  </si>
  <si>
    <t>F032</t>
  </si>
  <si>
    <t>F021</t>
  </si>
  <si>
    <t>G022</t>
  </si>
  <si>
    <t>G011</t>
  </si>
  <si>
    <t>G121</t>
  </si>
  <si>
    <t>G131</t>
  </si>
  <si>
    <t>G161</t>
  </si>
  <si>
    <t>G111</t>
  </si>
  <si>
    <t>V212</t>
  </si>
  <si>
    <t>HV17</t>
  </si>
  <si>
    <t>H05B</t>
  </si>
  <si>
    <t>K461</t>
  </si>
  <si>
    <t>G091</t>
  </si>
  <si>
    <t>G511</t>
  </si>
  <si>
    <t>G421</t>
  </si>
  <si>
    <t>I192</t>
  </si>
  <si>
    <t>J121</t>
  </si>
  <si>
    <t>J241</t>
  </si>
  <si>
    <t>H011</t>
  </si>
  <si>
    <t>H445</t>
  </si>
  <si>
    <t>I8A2</t>
  </si>
  <si>
    <t>G321</t>
  </si>
  <si>
    <t>G211</t>
  </si>
  <si>
    <t>G310</t>
  </si>
  <si>
    <t>Check-up assenze anno 2024</t>
  </si>
  <si>
    <t>* Numero medio di lavoratori a tempo indeterminato full-time in organico a dicembre 2023 e a dicembre 2024.</t>
  </si>
  <si>
    <t xml:space="preserve">   lavoratori al 31.12.2024</t>
  </si>
  <si>
    <t xml:space="preserve">        numero medio lavoratori nel 2024</t>
  </si>
  <si>
    <t xml:space="preserve">   festività infrasettimanali nel 2024</t>
  </si>
  <si>
    <t>Lavoratori al 31.12.2024</t>
  </si>
  <si>
    <r>
      <t xml:space="preserve">B.3 Indicare il numero di </t>
    </r>
    <r>
      <rPr>
        <b/>
        <u/>
        <sz val="10"/>
        <rFont val="Arial"/>
        <family val="2"/>
      </rPr>
      <t>dipendenti</t>
    </r>
    <r>
      <rPr>
        <b/>
        <sz val="10"/>
        <rFont val="Arial"/>
        <family val="2"/>
      </rPr>
      <t xml:space="preserve"> che nel corso del 2024 sono stati:  </t>
    </r>
  </si>
  <si>
    <t>Sulla base delle informazioni fornite, nel 2024 il turnover è stato pari a:</t>
  </si>
  <si>
    <r>
      <rPr>
        <b/>
        <sz val="10"/>
        <rFont val="Arial"/>
        <family val="2"/>
      </rPr>
      <t>C.1</t>
    </r>
    <r>
      <rPr>
        <sz val="10"/>
        <rFont val="Arial"/>
        <family val="2"/>
      </rPr>
      <t xml:space="preserve"> </t>
    </r>
    <r>
      <rPr>
        <b/>
        <sz val="12"/>
        <color rgb="FFC00000"/>
        <rFont val="Arial"/>
        <family val="2"/>
      </rPr>
      <t>GIORNI</t>
    </r>
    <r>
      <rPr>
        <sz val="10"/>
        <rFont val="Arial"/>
        <family val="2"/>
      </rPr>
      <t xml:space="preserve"> di ferie, P.A.R.</t>
    </r>
    <r>
      <rPr>
        <vertAlign val="superscript"/>
        <sz val="10"/>
        <rFont val="Arial"/>
        <family val="2"/>
      </rPr>
      <t>1</t>
    </r>
    <r>
      <rPr>
        <sz val="10"/>
        <rFont val="Arial"/>
        <family val="2"/>
      </rPr>
      <t xml:space="preserve"> e permessi per banca ore e conto ore per lavoratore effettivamente goduti nel 2024 (</t>
    </r>
    <r>
      <rPr>
        <b/>
        <sz val="12"/>
        <color rgb="FFC00000"/>
        <rFont val="Arial"/>
        <family val="2"/>
      </rPr>
      <t>es. 20 + 4 + 9 = 33 giorni</t>
    </r>
    <r>
      <rPr>
        <sz val="10"/>
        <rFont val="Arial"/>
        <family val="2"/>
      </rPr>
      <t>)</t>
    </r>
  </si>
  <si>
    <r>
      <t xml:space="preserve">C.3 </t>
    </r>
    <r>
      <rPr>
        <b/>
        <u/>
        <sz val="11"/>
        <color theme="1"/>
        <rFont val="Arial"/>
        <family val="2"/>
      </rPr>
      <t>MONTE ORE</t>
    </r>
    <r>
      <rPr>
        <b/>
        <sz val="11"/>
        <color theme="1"/>
        <rFont val="Arial"/>
        <family val="2"/>
      </rPr>
      <t xml:space="preserve"> DI ASSENZA, CIG E STRAORDINARIO NEL 2024
</t>
    </r>
    <r>
      <rPr>
        <sz val="11"/>
        <color theme="1"/>
        <rFont val="Arial"/>
        <family val="2"/>
      </rPr>
      <t xml:space="preserve">(fornire il </t>
    </r>
    <r>
      <rPr>
        <b/>
        <u/>
        <sz val="11"/>
        <color theme="1"/>
        <rFont val="Arial"/>
        <family val="2"/>
      </rPr>
      <t>numero totale di ore di assenza</t>
    </r>
    <r>
      <rPr>
        <sz val="11"/>
        <color theme="1"/>
        <rFont val="Arial"/>
        <family val="2"/>
      </rPr>
      <t xml:space="preserve"> effettuate dai lavoratori </t>
    </r>
    <r>
      <rPr>
        <u/>
        <sz val="11"/>
        <color theme="1"/>
        <rFont val="Arial"/>
        <family val="2"/>
      </rPr>
      <t>a tempo indeterminato full-time</t>
    </r>
    <r>
      <rPr>
        <sz val="11"/>
        <color theme="1"/>
        <rFont val="Arial"/>
        <family val="2"/>
      </rPr>
      <t xml:space="preserve"> nel corso del 2024)</t>
    </r>
  </si>
  <si>
    <t>La riga riporta il numero medio di lavoratori full-time a tempo indeterminato nel corso del 2024 (come da organici indicati in B.2)</t>
  </si>
  <si>
    <t>Sab+Dom</t>
  </si>
  <si>
    <t>Festività</t>
  </si>
  <si>
    <t>Santo Patrono</t>
  </si>
  <si>
    <t>Giorni nell'anno</t>
  </si>
  <si>
    <t>Punto 9: indicare il numero complessivo di ore di lavoro straordinario prestate nel 2024 eccedenti il normale orario contrattuale.</t>
  </si>
  <si>
    <t>Punto 8: indicare il numero complessivo di ore di CIG (CIGO + CIGS + CIG in deroga) o Fondi di solidarietà (es. FIS) cui l'azienda ha fatto ricorso nel 2024.</t>
  </si>
  <si>
    <r>
      <t xml:space="preserve">D.2 L’impresa ha utilizzato il lavoro agile / smart working </t>
    </r>
    <r>
      <rPr>
        <b/>
        <u/>
        <sz val="10"/>
        <color theme="1"/>
        <rFont val="Arial"/>
        <family val="2"/>
      </rPr>
      <t>nel 2024</t>
    </r>
    <r>
      <rPr>
        <b/>
        <sz val="10"/>
        <color theme="1"/>
        <rFont val="Arial"/>
        <family val="2"/>
      </rPr>
      <t>?</t>
    </r>
  </si>
  <si>
    <r>
      <t>D.3 Se sì, quanti sono stati i dipendenti (</t>
    </r>
    <r>
      <rPr>
        <b/>
        <u/>
        <sz val="10"/>
        <rFont val="Arial"/>
        <family val="2"/>
      </rPr>
      <t>non dirigenti</t>
    </r>
    <r>
      <rPr>
        <b/>
        <sz val="10"/>
        <rFont val="Arial"/>
        <family val="2"/>
      </rPr>
      <t>) coinvolti a fine 2024, e per quanti giorni mediamente alla settimana (o al mese) di utilizzo consentito dello smart working?</t>
    </r>
  </si>
  <si>
    <t>TOTALE DIPENDENTI coinvolti in smart-working nel 2024</t>
  </si>
  <si>
    <r>
      <t xml:space="preserve">dipendenti in forza
a fine 2024 (da </t>
    </r>
    <r>
      <rPr>
        <b/>
        <i/>
        <sz val="10"/>
        <color rgb="FFBF5B09"/>
        <rFont val="Arial"/>
        <family val="2"/>
      </rPr>
      <t xml:space="preserve">B.1)
</t>
    </r>
    <r>
      <rPr>
        <i/>
        <sz val="10"/>
        <color rgb="FFBF5B09"/>
        <rFont val="Arial"/>
        <family val="2"/>
      </rPr>
      <t xml:space="preserve">al netto dirigenti (da </t>
    </r>
    <r>
      <rPr>
        <b/>
        <i/>
        <sz val="10"/>
        <color rgb="FFBF5B09"/>
        <rFont val="Arial"/>
        <family val="2"/>
      </rPr>
      <t>B.2</t>
    </r>
    <r>
      <rPr>
        <i/>
        <sz val="10"/>
        <color rgb="FFBF5B09"/>
        <rFont val="Arial"/>
        <family val="2"/>
      </rPr>
      <t>)</t>
    </r>
  </si>
  <si>
    <t>Sì, per competenze tecniche (manutenzione, installazione e tecnologie, produzione, logistica, informatica di base, ecc.)</t>
  </si>
  <si>
    <t>Sì, per competenze digitali (progettazione, prototipazione, sviluppo infrastrutture digitali, sviluppo e gestione algoritmi, analisi dei dati, ecc.)</t>
  </si>
  <si>
    <r>
      <t xml:space="preserve">E.2 Se l’impresa sta riscontrando mancanza/insufficienza di competenze ritenute necessarie in azienda, quali azioni sta compiendo? </t>
    </r>
    <r>
      <rPr>
        <sz val="10"/>
        <color theme="1"/>
        <rFont val="Arial"/>
        <family val="2"/>
      </rPr>
      <t>(possibili più risposte)</t>
    </r>
  </si>
  <si>
    <t>Partecipazione a partenariati pubblico-privati per formazione specialistica finanziata (es. Patti Territoriali)</t>
  </si>
  <si>
    <t>B.4 L'impresa si è avvalsa di lavoratori in somministrazione e/o staff leasing nel 2024?</t>
  </si>
  <si>
    <r>
      <t xml:space="preserve">E.2-bis A che livello l'azienda è stata coinvolta in programmi educativi? </t>
    </r>
    <r>
      <rPr>
        <sz val="10"/>
        <color theme="1"/>
        <rFont val="Arial"/>
        <family val="2"/>
      </rPr>
      <t>(possibili più risposte)</t>
    </r>
  </si>
  <si>
    <t>Scuole primarie / secondarie di primo grado (per orientamento di base o visite aziendali)</t>
  </si>
  <si>
    <t>Scuole secondarie di secondo grado e/o IeFP (per alternanza scuola-lavoro / PCTO, docenze tecniche, visite aziendali)</t>
  </si>
  <si>
    <t>Coinvolgimento diretto dell’azienda in programmi educativi sul territorio (es. ITS Academy, alternanza scuola-lavoro / PCTO)</t>
  </si>
  <si>
    <t>ITS Academy (per governance, didattica, tirocini, visite aziendali)</t>
  </si>
  <si>
    <t>E.3 L'azienda ha integrato l'Intelligenza Artificiale nei propri processi?</t>
  </si>
  <si>
    <t>No, non siamo interessati a utilizzarla</t>
  </si>
  <si>
    <t>3 o più giorni alla settimana (12 o più giorni al mese)</t>
  </si>
  <si>
    <t>Non ancora, ma stiamo valutando l'adozione di soluzioni di Intelligenza Artificiale (es. fase di analisi o ricerca di tecnologie e fornitori, analisi di fattibilità)</t>
  </si>
  <si>
    <t>Sì, abbiamo adottato e utilizziamo regolarmente strumenti di Intelligenza Artificiale nelle attività aziendali (es. automazione dei processi, analisi dati, chatbot per il supporto clienti, marketing, logistica) o ne stiamo sperimentando l'adozione (es. progetti pilota, test su processi chiave)</t>
  </si>
  <si>
    <r>
      <t xml:space="preserve">E.4 Lato capitale umano, quali azioni ha intrapreso l’azienda per integrare l’IA nei propri processi o per valutarne l’integrazione? </t>
    </r>
    <r>
      <rPr>
        <sz val="10"/>
        <rFont val="Arial"/>
        <family val="2"/>
      </rPr>
      <t>(possibili più risposte)</t>
    </r>
  </si>
  <si>
    <t>Ricerca e assunzione di personale con competenze specifiche in ambito IA</t>
  </si>
  <si>
    <t>Formazione del personale interno per sviluppare competenze sull’uso dell’IA</t>
  </si>
  <si>
    <t>Ricorso a consulenti o fornitori esterni per l’adozione dell’IA</t>
  </si>
  <si>
    <t>Automazione dei processi produttivi (es. robotica)</t>
  </si>
  <si>
    <t>Controllo qualità (es. riconoscimento immagini, rilevamento difetti in produzione)</t>
  </si>
  <si>
    <t>Manutenzione predittiva</t>
  </si>
  <si>
    <t>Analisi e gestione dei dati aziendali (es. forecasting vendite, analisi dati interni)</t>
  </si>
  <si>
    <t>Marketing e personalizzazione dell’offerta (es. profilazione clienti)</t>
  </si>
  <si>
    <t>Servizio clienti (chatbot, assistenti virtuali)</t>
  </si>
  <si>
    <t>Gestione delle risorse umane (es. selezione, formazione, valutazione)</t>
  </si>
  <si>
    <t>Ricerca e sviluppo</t>
  </si>
  <si>
    <t>Mancanza di informazioni chiare sulle opportunità offerte dall’IA</t>
  </si>
  <si>
    <t>Mancanza di competenze interne</t>
  </si>
  <si>
    <t>Resistenza al cambiamento da parte del personale</t>
  </si>
  <si>
    <t>Costi elevati delle tecnologie o dei servizi</t>
  </si>
  <si>
    <t>Complessità tecnica nell’integrazione dei sistemi</t>
  </si>
  <si>
    <t>Sicurezza e privacy dei dati</t>
  </si>
  <si>
    <t>Automazione delle attività ripetitive</t>
  </si>
  <si>
    <t>Riduzione dei costi</t>
  </si>
  <si>
    <t xml:space="preserve">Innovazione e creatività </t>
  </si>
  <si>
    <t>Riduzione del personale</t>
  </si>
  <si>
    <r>
      <rPr>
        <b/>
        <sz val="9"/>
        <rFont val="Arial"/>
        <family val="2"/>
      </rPr>
      <t>Effetto già visibile</t>
    </r>
    <r>
      <rPr>
        <b/>
        <sz val="10"/>
        <rFont val="Calibri"/>
        <family val="2"/>
        <scheme val="minor"/>
      </rPr>
      <t xml:space="preserve">
↓</t>
    </r>
  </si>
  <si>
    <r>
      <t>F.5 Quanti lavoratori (</t>
    </r>
    <r>
      <rPr>
        <b/>
        <u/>
        <sz val="10"/>
        <rFont val="Arial"/>
        <family val="2"/>
      </rPr>
      <t>a tempo indeterminato</t>
    </r>
    <r>
      <rPr>
        <b/>
        <sz val="10"/>
        <rFont val="Arial"/>
        <family val="2"/>
      </rPr>
      <t>) hanno esercitato l'opzione di conversione del premio in welfare nel 2024 e per quale percentuale del premio?</t>
    </r>
  </si>
  <si>
    <t>F.3 L’azienda ha erogato premi variabili collettivi nel 2024?</t>
  </si>
  <si>
    <t>F.4 Quale è stata l'incidenza media dei premi variabili collettivi (esclusi quindi MBO o premi individuali) erogati dall'azienda nel 2024 sulla retribuzione annua media (comprensiva dei premi)?</t>
  </si>
  <si>
    <r>
      <t xml:space="preserve">es. se la retribuzione annua lorda nel 2024 è stata mediamente di 25.000 euro e l'importo del premio in media è stato di 1.000 euro, indicare </t>
    </r>
    <r>
      <rPr>
        <b/>
        <i/>
        <sz val="10"/>
        <color theme="1"/>
        <rFont val="Arial"/>
        <family val="2"/>
      </rPr>
      <t>4,0%</t>
    </r>
    <r>
      <rPr>
        <i/>
        <sz val="10"/>
        <color theme="1"/>
        <rFont val="Arial"/>
        <family val="2"/>
      </rPr>
      <t xml:space="preserve"> (calcolato come </t>
    </r>
    <r>
      <rPr>
        <b/>
        <i/>
        <sz val="10"/>
        <color theme="1"/>
        <rFont val="Arial"/>
        <family val="2"/>
      </rPr>
      <t>1.000 / 25.000</t>
    </r>
    <r>
      <rPr>
        <i/>
        <sz val="10"/>
        <color theme="1"/>
        <rFont val="Arial"/>
        <family val="2"/>
      </rPr>
      <t>)</t>
    </r>
  </si>
  <si>
    <r>
      <t xml:space="preserve">E.5 Quali sono gli ambiti aziendali in cui state implementando l’uso di soluzioni di Intelligenza Artificiale? </t>
    </r>
    <r>
      <rPr>
        <sz val="10"/>
        <rFont val="Arial"/>
        <family val="2"/>
      </rPr>
      <t>(possibili più risposte)</t>
    </r>
  </si>
  <si>
    <t>PESCA MARITTIMA</t>
  </si>
  <si>
    <t>CHIMICO-FARMACEUTICO</t>
  </si>
  <si>
    <t>PIASTRELLE DI CERAMICA</t>
  </si>
  <si>
    <t>SOMMINISTRAZIONE DI LAVORO</t>
  </si>
  <si>
    <t>A.4.1   CCNL</t>
  </si>
  <si>
    <r>
      <t>E.X Nel 2024, quanti dipendenti (</t>
    </r>
    <r>
      <rPr>
        <b/>
        <u/>
        <sz val="10"/>
        <rFont val="Arial"/>
        <family val="2"/>
      </rPr>
      <t>compresi i dirigenti</t>
    </r>
    <r>
      <rPr>
        <b/>
        <sz val="10"/>
        <rFont val="Arial"/>
        <family val="2"/>
      </rPr>
      <t>) hanno partecipato ad almeno un’attività di formazione aziendale diversa da quella obbligatoria?</t>
    </r>
  </si>
  <si>
    <r>
      <t xml:space="preserve">dipendenti in forza
(media 2024 da </t>
    </r>
    <r>
      <rPr>
        <b/>
        <i/>
        <sz val="10"/>
        <color rgb="FFBF5B09"/>
        <rFont val="Arial"/>
        <family val="2"/>
      </rPr>
      <t>B.1</t>
    </r>
    <r>
      <rPr>
        <i/>
        <sz val="10"/>
        <color rgb="FFBF5B09"/>
        <rFont val="Arial"/>
        <family val="2"/>
      </rPr>
      <t>)</t>
    </r>
  </si>
  <si>
    <t>E)   CAPITALE UMANO  e  INTELLIGENZA ARTIFICIALE</t>
  </si>
  <si>
    <t>F)   POLITICHE AZIENDALI</t>
  </si>
  <si>
    <r>
      <t xml:space="preserve">D)   LAVORO AGILE / </t>
    </r>
    <r>
      <rPr>
        <b/>
        <i/>
        <sz val="14"/>
        <rFont val="Arial"/>
        <family val="2"/>
      </rPr>
      <t>SMART WORKING</t>
    </r>
  </si>
  <si>
    <t>C)   ORARI E ASSENZE DAL LAVORO</t>
  </si>
  <si>
    <t xml:space="preserve">B)   STRUTTURA E DINAMICA DELL'OCCUPAZIONE </t>
  </si>
  <si>
    <t>A)   INFORMAZIONI GENERALI SULL'IMPRESA</t>
  </si>
  <si>
    <t>cod cnel</t>
  </si>
  <si>
    <t>01</t>
  </si>
  <si>
    <t>02</t>
  </si>
  <si>
    <t>03</t>
  </si>
  <si>
    <t>05</t>
  </si>
  <si>
    <t>06</t>
  </si>
  <si>
    <t>07</t>
  </si>
  <si>
    <t>08</t>
  </si>
  <si>
    <t>09</t>
  </si>
  <si>
    <r>
      <t xml:space="preserve">Università (per didattica, ricerca, terza missione, </t>
    </r>
    <r>
      <rPr>
        <i/>
        <sz val="10"/>
        <color theme="1"/>
        <rFont val="Arial"/>
        <family val="2"/>
      </rPr>
      <t>placement</t>
    </r>
    <r>
      <rPr>
        <sz val="10"/>
        <color theme="1"/>
        <rFont val="Arial"/>
        <family val="2"/>
      </rPr>
      <t>)</t>
    </r>
  </si>
  <si>
    <r>
      <rPr>
        <b/>
        <i/>
        <u/>
        <sz val="11"/>
        <rFont val="Arial"/>
        <family val="2"/>
      </rPr>
      <t>Ore lavorabili</t>
    </r>
    <r>
      <rPr>
        <b/>
        <i/>
        <sz val="11"/>
        <rFont val="Arial"/>
        <family val="2"/>
      </rPr>
      <t>:     (366 - 104 - 9 - 33) x (40 - 60/60)/5 - 50 =</t>
    </r>
  </si>
  <si>
    <t>Miglioramento qualità e/o maggiore personalizzazione dei prodotti/servizi offerti</t>
  </si>
  <si>
    <r>
      <rPr>
        <b/>
        <sz val="9"/>
        <rFont val="Arial"/>
        <family val="2"/>
      </rPr>
      <t>Effetto atteso in futuro</t>
    </r>
    <r>
      <rPr>
        <b/>
        <sz val="10"/>
        <rFont val="Calibri"/>
        <family val="2"/>
        <scheme val="minor"/>
      </rPr>
      <t xml:space="preserve">
↓</t>
    </r>
  </si>
  <si>
    <r>
      <rPr>
        <b/>
        <sz val="9"/>
        <rFont val="Arial"/>
        <family val="2"/>
      </rPr>
      <t>Effetto né già riscontrato né atteso in futuro</t>
    </r>
    <r>
      <rPr>
        <b/>
        <sz val="10"/>
        <rFont val="Arial"/>
        <family val="2"/>
      </rPr>
      <t xml:space="preserve">
</t>
    </r>
    <r>
      <rPr>
        <b/>
        <sz val="10"/>
        <rFont val="Calibri"/>
        <family val="2"/>
      </rPr>
      <t>↓</t>
    </r>
  </si>
  <si>
    <t>…….............................................</t>
  </si>
  <si>
    <t>%</t>
  </si>
  <si>
    <t>......................................</t>
  </si>
  <si>
    <t>E.6 Quali sono le principali difficoltà che avete incontrato nell’adozione di soluzioni di Intelligenza Artificiale?</t>
  </si>
  <si>
    <t>E.7 Quali sono gli effetti riscontrati dall’introduzione dell’Intelligenza Artificiale nella sua azienda? Per ognuno, specificare se l'effetto è già visibile o è atteso in futuro o nessuna delle delle due opzioni.</t>
  </si>
  <si>
    <t>G) POLITICHE RETRIBUTIVE</t>
  </si>
  <si>
    <t>G.1 L'impresa ha una struttura di politica retributiva formalizzata?</t>
  </si>
  <si>
    <t>G.2 Quali criteri vengono utilizzati per aumentare la RAL (Retribuzione Annua Lorda)?</t>
  </si>
  <si>
    <t>dirigenti</t>
  </si>
  <si>
    <t>quadri</t>
  </si>
  <si>
    <t>impiegati</t>
  </si>
  <si>
    <t>operai/intermedi</t>
  </si>
  <si>
    <t>Nessun criterio</t>
  </si>
  <si>
    <t>Obiettivi aziendali</t>
  </si>
  <si>
    <t>Obiettivi individuali</t>
  </si>
  <si>
    <t>Job evaluation/Classificazione dei ruoli</t>
  </si>
  <si>
    <t>Posizionamento rispetto al mercato di riferimento</t>
  </si>
  <si>
    <t>Anzianità di servizio</t>
  </si>
  <si>
    <t>Tasso di inflazione</t>
  </si>
  <si>
    <t>Altro</t>
  </si>
  <si>
    <t>Incremento  % (incrementi di merito e previsti dal CCNL)</t>
  </si>
  <si>
    <t xml:space="preserve">Le retribuzioni sono aumentate mediamente del </t>
  </si>
  <si>
    <t>%?</t>
  </si>
  <si>
    <t>Operai / Intermedi</t>
  </si>
  <si>
    <t>MEDIA PONDERATA</t>
  </si>
  <si>
    <t>Qualora il dato per categoria di dipendenti non fosse disponibile, indicare la media dell'azienda</t>
  </si>
  <si>
    <t>MEDIA AZIENDA</t>
  </si>
  <si>
    <t>G.4 L'impresa riconosce un premio variabile?</t>
  </si>
  <si>
    <t>no</t>
  </si>
  <si>
    <t>sì, solo premi variabili individuali</t>
  </si>
  <si>
    <t>sì, solo premi variabili collettivi</t>
  </si>
  <si>
    <t>sì, sia premi variabili collettivi che individuali</t>
  </si>
  <si>
    <t xml:space="preserve">G.5 Quali sono gli indicatori (di produttività, redditività, efficienza, qualità o innovazione) sulla base dei quali vengono erogati i premi variabili?
</t>
  </si>
  <si>
    <t>Volume della produzione/n. dipendenti</t>
  </si>
  <si>
    <t>Fatturato o VA di bilancio/n. dipendenti</t>
  </si>
  <si>
    <t>MOL/VA di bilancio</t>
  </si>
  <si>
    <t>Indici di soddisfazione del cliente</t>
  </si>
  <si>
    <t>Diminuzione n. riparazioni, rilavorazioni</t>
  </si>
  <si>
    <t>Riduzione degli scarti di lavorazione</t>
  </si>
  <si>
    <t>Percentuale di rispetto dei tempi di consegna</t>
  </si>
  <si>
    <t>Rispetto previsioni di avanzamento lavori</t>
  </si>
  <si>
    <t>Modifiche organizzazione del lavoro</t>
  </si>
  <si>
    <r>
      <t>Lavoro agile (</t>
    </r>
    <r>
      <rPr>
        <i/>
        <sz val="10"/>
        <rFont val="Arial"/>
        <family val="2"/>
      </rPr>
      <t>smart working</t>
    </r>
    <r>
      <rPr>
        <sz val="10"/>
        <rFont val="Arial"/>
        <family val="2"/>
      </rPr>
      <t>)</t>
    </r>
  </si>
  <si>
    <t>Modifiche ai regimi di orario</t>
  </si>
  <si>
    <t>Rapporto costi effettivi/costi previsti</t>
  </si>
  <si>
    <t>Riduzione assenteismo</t>
  </si>
  <si>
    <t>Numero brevetti depositati</t>
  </si>
  <si>
    <t>Riduzione tempi sviluppo nuovi prodotti</t>
  </si>
  <si>
    <t>Riduzione dei consumi energetici</t>
  </si>
  <si>
    <t>Riduzione numero infortuni</t>
  </si>
  <si>
    <t>Riduzione tempi di attraversamento interni lavorazione</t>
  </si>
  <si>
    <t>Riduzione tempi di commessa</t>
  </si>
  <si>
    <t>….....</t>
  </si>
  <si>
    <t>G.6 Indicare la retribuzione d'ingresso per neolaureati alla prima esperienza di lavoro distinguendo la laurea triennale dalla magistrale e quest'ultima per indirizzi generali</t>
  </si>
  <si>
    <t>Retribuzione Lorda su base annua (es. 20.000€)</t>
  </si>
  <si>
    <t>Magistrale</t>
  </si>
  <si>
    <t>Umanistica (lettere, filosofia, ecc.)</t>
  </si>
  <si>
    <t>Economico-giuridiche (Economia e commercio, Giurisprudenza, ecc.)</t>
  </si>
  <si>
    <t>Tecnico-Scientifiche (Ingegneria, Matematica, ecc.)</t>
  </si>
  <si>
    <t>Triennale</t>
  </si>
  <si>
    <t>G.7 Qual è indicativamente la percentuale di incremento dopo il primo anno?</t>
  </si>
  <si>
    <t>Incremento  %</t>
  </si>
  <si>
    <t>G.8 Qual è il rimborso mensile erogato mediamente agli stagisti?</t>
  </si>
  <si>
    <t>Nel 2024 l'azienda  ha avuto stagisti?</t>
  </si>
  <si>
    <t>Se sì, con quale rimborso mensile medio in caso di tirocini extracurriculari?</t>
  </si>
  <si>
    <t>G.3 Quale prevede sarà, nel 2025, l'incremento medio della RAL (Retribuzione Annua Lorda) per ciascuna categoria di dipendenti?</t>
  </si>
  <si>
    <t>10</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</si>
  <si>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</si>
  <si>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</si>
  <si>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</si>
  <si>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</si>
  <si>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</si>
  <si>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</si>
  <si>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</si>
  <si>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</si>
  <si>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</si>
  <si>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</si>
  <si>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</si>
  <si>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</si>
  <si>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</si>
  <si>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</si>
  <si>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</si>
  <si>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</si>
  <si>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</si>
  <si>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</si>
  <si>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</si>
  <si>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</si>
  <si>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</si>
  <si>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</si>
  <si>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</si>
  <si>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</si>
  <si>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</si>
  <si>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</si>
  <si>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</si>
  <si>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</si>
  <si>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</si>
  <si>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42</t>
  </si>
  <si>
    <t>43</t>
  </si>
  <si>
    <t>45</t>
  </si>
  <si>
    <t>46</t>
  </si>
  <si>
    <t>47</t>
  </si>
  <si>
    <t>49</t>
  </si>
  <si>
    <t>50</t>
  </si>
  <si>
    <t>51</t>
  </si>
  <si>
    <t>52</t>
  </si>
  <si>
    <t>53</t>
  </si>
  <si>
    <t>55</t>
  </si>
  <si>
    <t>56</t>
  </si>
  <si>
    <t>58</t>
  </si>
  <si>
    <t>59</t>
  </si>
  <si>
    <t>60</t>
  </si>
  <si>
    <t>61</t>
  </si>
  <si>
    <t>62</t>
  </si>
  <si>
    <t>63</t>
  </si>
  <si>
    <t>64</t>
  </si>
  <si>
    <t>65</t>
  </si>
  <si>
    <t>66</t>
  </si>
  <si>
    <t>68</t>
  </si>
  <si>
    <t>69</t>
  </si>
  <si>
    <t>70</t>
  </si>
  <si>
    <t>71</t>
  </si>
  <si>
    <t>72</t>
  </si>
  <si>
    <t>73</t>
  </si>
  <si>
    <t>74</t>
  </si>
  <si>
    <t>75</t>
  </si>
  <si>
    <t>77</t>
  </si>
  <si>
    <t>78</t>
  </si>
  <si>
    <t>79</t>
  </si>
  <si>
    <t>80</t>
  </si>
  <si>
    <t>81</t>
  </si>
  <si>
    <t>82</t>
  </si>
  <si>
    <t>84</t>
  </si>
  <si>
    <t>85</t>
  </si>
  <si>
    <t>86</t>
  </si>
  <si>
    <t>87</t>
  </si>
  <si>
    <t>88</t>
  </si>
  <si>
    <t>90</t>
  </si>
  <si>
    <t>91</t>
  </si>
  <si>
    <t>92</t>
  </si>
  <si>
    <t>93</t>
  </si>
  <si>
    <t>94</t>
  </si>
  <si>
    <t>95</t>
  </si>
  <si>
    <t>96</t>
  </si>
  <si>
    <t>97</t>
  </si>
  <si>
    <t>98</t>
  </si>
  <si>
    <t>99</t>
  </si>
  <si>
    <t>Impiegati/Qualifiche speciali</t>
  </si>
  <si>
    <t>…</t>
  </si>
  <si>
    <t>Se si, quali?</t>
  </si>
  <si>
    <t>…..........................................................</t>
  </si>
  <si>
    <t>specificare quale altro Fondo:</t>
  </si>
  <si>
    <t>(2) Specifici beni e servizi concessi ai dipendenti (autovetture assegnate ad uso promiscuo; fabbricati in locazione, in uso o in comodato; prestiti agevolati; servizi di trasporto ferroviario di persone gratuiti) di cui al comma 4, art.51 del TUIR.</t>
  </si>
  <si>
    <t>(1) Oneri di utilità sociale, con finalità di cui al comma 1, art. 100 del TUIR.</t>
  </si>
  <si>
    <t>NOTE:</t>
  </si>
  <si>
    <t>…............................................
…............................................</t>
  </si>
  <si>
    <r>
      <t>Altri fringe benefit</t>
    </r>
    <r>
      <rPr>
        <vertAlign val="superscript"/>
        <sz val="10"/>
        <color theme="1"/>
        <rFont val="Arial"/>
        <family val="2"/>
      </rPr>
      <t xml:space="preserve"> (2)</t>
    </r>
  </si>
  <si>
    <t>Buoni carburante</t>
  </si>
  <si>
    <t>Carrello della spesa</t>
  </si>
  <si>
    <t>Assistenza ai familiari anziani o non autosufficienti</t>
  </si>
  <si>
    <t>Somme e servizi di educazione, istruzione, ricreazione e borse di studio per familiari</t>
  </si>
  <si>
    <r>
      <t xml:space="preserve">Somme e servizi con finalità di educazione, istruzione, ricreazione, assistenza sociale e sanitaria o culto </t>
    </r>
    <r>
      <rPr>
        <vertAlign val="superscript"/>
        <sz val="10"/>
        <color theme="1"/>
        <rFont val="Arial"/>
        <family val="2"/>
      </rPr>
      <t>(1)</t>
    </r>
  </si>
  <si>
    <t>Buoni pasto</t>
  </si>
  <si>
    <t>Somministrazioni di vitto, mense aziendali</t>
  </si>
  <si>
    <t>Servizi di trasporto collettivo</t>
  </si>
  <si>
    <t>previsto da contratto aziendale</t>
  </si>
  <si>
    <t>decisione unilaterale dell’azienda</t>
  </si>
  <si>
    <t>Presente</t>
  </si>
  <si>
    <t>Assente</t>
  </si>
  <si>
    <t>M.2 Se sì, specificare quale/quali e per ognuno indicare se si tratta di decisione unilaterale, previsione da contratto aziendale e quale è stato il costo sostenuto dall'azienda nel 2023.</t>
  </si>
  <si>
    <t>M.1 L'azienda mette a disposizione dei propri dipendenti non dirigenti uno o più dei servizi di welfare?</t>
  </si>
  <si>
    <t>…...........................................
…...........................................</t>
  </si>
  <si>
    <t>Altro (Specificare)</t>
  </si>
  <si>
    <t>L.2 Se Sì: indicare nella seguente tabella quali sono gli indicatori eventualmente definiti nel contratto per la misurazione degli incrementi prefissati (di produttività, redditività, efficienza, qualità o innovazione) a cui sono legati i premi variabili.</t>
  </si>
  <si>
    <t>L.1 L'impresa applica un contratto aziendale che prevede l'erogazione di un premio variabile collettivo?</t>
  </si>
  <si>
    <t>L) CONTRATTAZIONE AZIENDALE</t>
  </si>
  <si>
    <r>
      <t xml:space="preserve">(1) </t>
    </r>
    <r>
      <rPr>
        <b/>
        <i/>
        <sz val="9"/>
        <color theme="1"/>
        <rFont val="Arial"/>
        <family val="2"/>
      </rPr>
      <t>Premio di risultato</t>
    </r>
    <r>
      <rPr>
        <i/>
        <sz val="9"/>
        <color theme="1"/>
        <rFont val="Arial"/>
        <family val="2"/>
      </rPr>
      <t>: indicare l’importo corrisposto nell’anno, sulla base degli accordi aziendali integrativi del CCNL.</t>
    </r>
  </si>
  <si>
    <t>€</t>
  </si>
  <si>
    <t>2 - 14^ mensilità ed altri premi corrisposti annualmente, diversi dal premio di risultato</t>
  </si>
  <si>
    <r>
      <t>1 - Premio di risultato</t>
    </r>
    <r>
      <rPr>
        <vertAlign val="superscript"/>
        <sz val="10"/>
        <color theme="1"/>
        <rFont val="Arial"/>
        <family val="2"/>
      </rPr>
      <t xml:space="preserve"> (1)</t>
    </r>
  </si>
  <si>
    <t>Quadri Impiegati e Q.S.</t>
  </si>
  <si>
    <t>Indicare l'importo medio procapite corrisposto nell'anno.</t>
  </si>
  <si>
    <t>Se sì, indicare la tipologia</t>
  </si>
  <si>
    <t>Indicare se sono previsti importi superiori o altro rispetto a quanto previsto all'art. 12, comma 5 (indennità in cifra fissa)</t>
  </si>
  <si>
    <r>
      <rPr>
        <b/>
        <i/>
        <sz val="9"/>
        <color theme="1"/>
        <rFont val="Arial"/>
        <family val="2"/>
      </rPr>
      <t>(1)</t>
    </r>
    <r>
      <rPr>
        <i/>
        <sz val="9"/>
        <color theme="1"/>
        <rFont val="Arial"/>
        <family val="2"/>
      </rPr>
      <t xml:space="preserve"> Indicare l’importo dei </t>
    </r>
    <r>
      <rPr>
        <b/>
        <i/>
        <sz val="9"/>
        <color theme="1"/>
        <rFont val="Arial"/>
        <family val="2"/>
      </rPr>
      <t>premi di produzione di cui alla “Nota a verbale” dell’art. 24 del CCNL</t>
    </r>
    <r>
      <rPr>
        <i/>
        <sz val="9"/>
        <color theme="1"/>
        <rFont val="Arial"/>
        <family val="2"/>
      </rPr>
      <t xml:space="preserve">. Qualora il premio sia corrisposto con cadenza trimestrale o semestrale, rapportare comunque il valore al mese. </t>
    </r>
    <r>
      <rPr>
        <i/>
        <u/>
        <sz val="9"/>
        <color theme="1"/>
        <rFont val="Arial"/>
        <family val="2"/>
      </rPr>
      <t>Altri premi diversi dai premi di risultato corrisposti mensilmente</t>
    </r>
    <r>
      <rPr>
        <i/>
        <sz val="9"/>
        <color theme="1"/>
        <rFont val="Arial"/>
        <family val="2"/>
      </rPr>
      <t>: indicare l’importo dei trattamenti corrisposti mensilmente ai lavoratori, diversi dal minimo contrattuale e dagli altri suindicati elementi (es. premi di presenza, ecc.)</t>
    </r>
  </si>
  <si>
    <t xml:space="preserve">7 - Maggiorazioni </t>
  </si>
  <si>
    <r>
      <t>6 - Premio di produzione e/o altri premi fissi corrisposti mensilmente, diversi dal premio di risultato</t>
    </r>
    <r>
      <rPr>
        <b/>
        <vertAlign val="superscript"/>
        <sz val="10"/>
        <color theme="1"/>
        <rFont val="Arial"/>
        <family val="2"/>
      </rPr>
      <t xml:space="preserve"> (1)</t>
    </r>
  </si>
  <si>
    <t xml:space="preserve">5 - Indennità sostitutiva  del premio di risultato </t>
  </si>
  <si>
    <t xml:space="preserve">4 - Cottimo/Compenso ad personam cottimo    </t>
  </si>
  <si>
    <t>3 - Scatti di anzianità</t>
  </si>
  <si>
    <t>2 - Superminimo</t>
  </si>
  <si>
    <t>di cui</t>
  </si>
  <si>
    <t>1 - Retribuzione lorda mensile</t>
  </si>
  <si>
    <t>Indicare la retribuzione mensile lorda pro-capite ordinariamente corrisposta per l'orario contrattuale di lavoro, riferita al mese di DICEMBRE 2024. Pertanto essa comprende la paga base di fatto (minimo contrattuale, indennità di funzione, scatti di anzianità, superminimi individuali e collettivi, ecc.).
ATTENZIONE: Se il personale è stato in CIG per una settimana in DICEMBRE, indicare la retribuzione media mensile normalmente pagata, escludendo pertanto l'effetto di riduzione della CIG.
Non devono essere conteggiati: eventuale lavoro straordinario, pagamenti per festività coincidenti con la domenica, integrazioni per carichi familiari o per altro motivo, assenze non retribuite, quota di tredicesima, ratei di premi o bonus.</t>
  </si>
  <si>
    <t>Le informazioni richieste si riferiscono al personale dipendente con contratto a TEMPO INDETERMINATO FULL-TIME</t>
  </si>
  <si>
    <t>Somministrazione a tempo indeterminato e staff leasing</t>
  </si>
  <si>
    <t>Somministrazione a tempo determinato</t>
  </si>
  <si>
    <t>Impiegati/Qual. speciali</t>
  </si>
  <si>
    <t>Monte-ore totale</t>
  </si>
  <si>
    <t>Numero lavoratori</t>
  </si>
  <si>
    <t>Lavoratori totali</t>
  </si>
  <si>
    <r>
      <rPr>
        <sz val="10"/>
        <color theme="1"/>
        <rFont val="Aptos Narrow"/>
        <family val="2"/>
      </rPr>
      <t>Ẻ</t>
    </r>
    <r>
      <rPr>
        <sz val="10"/>
        <color theme="1"/>
        <rFont val="Arial"/>
        <family val="2"/>
      </rPr>
      <t xml:space="preserve"> stata contrattata la stagionalità al secondo livello di contrattazione (art. 2 Par. C del CCNL)</t>
    </r>
  </si>
  <si>
    <t>Se sì specificare le causali</t>
  </si>
  <si>
    <t>Sono stati utilizzati contratti di lavoro con causali definite dalla contrattazione aziendale</t>
  </si>
  <si>
    <t>Se Sì, percentuale riconosciuta:</t>
  </si>
  <si>
    <t>Se Sì, numero contratti interessati:</t>
  </si>
  <si>
    <t>Totale ore</t>
  </si>
  <si>
    <t>Congedi speciali per cure</t>
  </si>
  <si>
    <t>Permessi mensili L.104/1992 (per i familiari)</t>
  </si>
  <si>
    <t>Permessi mensili L.104/1992 (per il lavoratore)</t>
  </si>
  <si>
    <t>Numero ore</t>
  </si>
  <si>
    <t>Numero lavoratori interessati</t>
  </si>
  <si>
    <t>(specificare) ...............................................................................</t>
  </si>
  <si>
    <t>Se presente, è stata coinvolta la RSU?</t>
  </si>
  <si>
    <t>Sono stati richiesti contributi pubblici (INAIL) a tal fine?</t>
  </si>
  <si>
    <t>Sono stati introdotti in azienda accomodamenti ragionevoli o misure per il reinserimento lavorativo di lavoratori con disabilità?</t>
  </si>
  <si>
    <t>Le eventuali azioni positive sono convenute con accordo aziendale?</t>
  </si>
  <si>
    <t>Al rientro dalla maternità, in caso di modifica delle mansioni, è prevista una formazione specifica?</t>
  </si>
  <si>
    <t>L'azienda consente, al rientro dalla maternità, alle lavoratrici che ne fanno richiesta la possibilità di lavoro da remoto?</t>
  </si>
  <si>
    <t>L'azienda accorda, al rientro dalla maternità, il part-time alle lavoratrici che ne fanno richiesta?</t>
  </si>
  <si>
    <t>Periodo medio di primo rientro dopo la maternità (dopo numero mesi…):</t>
  </si>
  <si>
    <t>Numero di lavoratrici in maternità nel precedente triennio:</t>
  </si>
  <si>
    <t>Totale (da B.1)</t>
  </si>
  <si>
    <t>Altre aree</t>
  </si>
  <si>
    <t>Qualità e Ricerca e sviluppo</t>
  </si>
  <si>
    <t>Produzione e Manutenzione</t>
  </si>
  <si>
    <t>Organizzazione/Gestione</t>
  </si>
  <si>
    <t>Information Technology</t>
  </si>
  <si>
    <t>Logistica</t>
  </si>
  <si>
    <t>Vendite</t>
  </si>
  <si>
    <t>Acquisti</t>
  </si>
  <si>
    <t>Marketing e comunicazione</t>
  </si>
  <si>
    <t>Finance</t>
  </si>
  <si>
    <t>Risorse Umane</t>
  </si>
  <si>
    <t>Amministrazione</t>
  </si>
  <si>
    <t>Area</t>
  </si>
  <si>
    <t>(es. azioni di sensibilizzazione, cultura inclusiva, percorsi formativi, ecc.)</t>
  </si>
  <si>
    <t xml:space="preserve">Promozione delle politiche di genere nell'ambiente di lavoro </t>
  </si>
  <si>
    <t>(es. policy aziendali a tutela della maternità e della paternità)</t>
  </si>
  <si>
    <t>Conciliazione vita/lavoro e tutela della genitorialità</t>
  </si>
  <si>
    <t>(es. parità salariale, promozioni, salario variabile, ecc.)</t>
  </si>
  <si>
    <t>Equità remunerativa a parità di competenze</t>
  </si>
  <si>
    <t>(es. accesso paritario a posizioni manageriali, valorizzazione competenze, protezione del posto di lavoro post maternità, ecc.)</t>
  </si>
  <si>
    <t>Pari opportunità di crescita e inclusività delle donne</t>
  </si>
  <si>
    <t>Altro: specificare  lo schema orario utilizzato  se differente dai precedenti (es. 4 turni giornalieri di 6 ore per 6 giorni settimanali)</t>
  </si>
  <si>
    <t xml:space="preserve">10 turni settimanali: 2 turni settimanali di 8 ore per 5 giorni la settimana </t>
  </si>
  <si>
    <t>15 o 16 turni settimanali: 3 turni giornalieri di 8 ore per 5 giorni la settimana ed eventualmente 1 turno nella giornata di sabato</t>
  </si>
  <si>
    <t>18 o più  turni settimanali: 3 turni giornalieri di 8 ore per 6 giorni la settimana (incluso il sabato) ed eventualmente 1 o 2 turni domenicali</t>
  </si>
  <si>
    <t>ciclo continuo: 3 turni giornalieri di 8 ore per 7 giorni settimanali</t>
  </si>
  <si>
    <t xml:space="preserve">(1) Indicare il numero degli addetti a turni sia in servizio che in CIG ordinaria e straordinaria, anche se sospesi a zero ore: </t>
  </si>
  <si>
    <t>Qualifiche speciali</t>
  </si>
  <si>
    <t>Quadri e impiegati</t>
  </si>
  <si>
    <t>Specificare</t>
  </si>
  <si>
    <t xml:space="preserve">Altro </t>
  </si>
  <si>
    <t>10 turni
sett.</t>
  </si>
  <si>
    <t>2 turni  
 5 gg</t>
  </si>
  <si>
    <t>15 o 16 turni
sett.</t>
  </si>
  <si>
    <t>17 turni 
sett.</t>
  </si>
  <si>
    <t>18 turni o più turni sett.   (esc. 3x7)</t>
  </si>
  <si>
    <t>cicli continui (3x7)</t>
  </si>
  <si>
    <t/>
  </si>
  <si>
    <t>TOTALE (da B.1)</t>
  </si>
  <si>
    <t>Maggiori di anni 50</t>
  </si>
  <si>
    <t>Tra 30 e 50 anni</t>
  </si>
  <si>
    <t>Minori di anni 30</t>
  </si>
  <si>
    <t>TOTALE</t>
  </si>
  <si>
    <t>D3</t>
  </si>
  <si>
    <t>E3</t>
  </si>
  <si>
    <t>F3</t>
  </si>
  <si>
    <t>G3</t>
  </si>
  <si>
    <t>H3</t>
  </si>
  <si>
    <t>I3</t>
  </si>
  <si>
    <t>C2</t>
  </si>
  <si>
    <t>E2</t>
  </si>
  <si>
    <t>Q</t>
  </si>
  <si>
    <t>A1</t>
  </si>
  <si>
    <t>B1</t>
  </si>
  <si>
    <t>C1</t>
  </si>
  <si>
    <t>D1</t>
  </si>
  <si>
    <t>E1</t>
  </si>
  <si>
    <t>F1</t>
  </si>
  <si>
    <t>Quadri e Impiegati</t>
  </si>
  <si>
    <t>Donne</t>
  </si>
  <si>
    <t>Uomini</t>
  </si>
  <si>
    <t>Dipendenti</t>
  </si>
  <si>
    <t>Altro (specificare)  &gt;&gt;&gt;</t>
  </si>
  <si>
    <t>Cavi elettrici</t>
  </si>
  <si>
    <t>Manufatti in materiale plastico</t>
  </si>
  <si>
    <t>3.</t>
  </si>
  <si>
    <t>Pneumatici</t>
  </si>
  <si>
    <t>Articoli in gomma</t>
  </si>
  <si>
    <t>A.9 Comparto produttivo</t>
  </si>
  <si>
    <t>2.</t>
  </si>
  <si>
    <t>1.</t>
  </si>
  <si>
    <t>A.8 Lavorazioni</t>
  </si>
  <si>
    <t>A.7 Unità produttiva</t>
  </si>
  <si>
    <t>A) INFORMAZIONI GENERALI SULL'IMPRESA</t>
  </si>
  <si>
    <t>H.1 Inquadramento dei lavoratori</t>
  </si>
  <si>
    <r>
      <t>H.2</t>
    </r>
    <r>
      <rPr>
        <b/>
        <sz val="10"/>
        <color rgb="FFFF0000"/>
        <rFont val="Arial"/>
        <family val="2"/>
      </rPr>
      <t xml:space="preserve"> </t>
    </r>
    <r>
      <rPr>
        <b/>
        <sz val="10"/>
        <rFont val="Arial"/>
        <family val="2"/>
      </rPr>
      <t>Ripartizione addetti per fasce di età</t>
    </r>
  </si>
  <si>
    <r>
      <t xml:space="preserve">H.3 Turni praticati </t>
    </r>
    <r>
      <rPr>
        <b/>
        <vertAlign val="superscript"/>
        <sz val="10"/>
        <rFont val="Arial"/>
        <family val="2"/>
      </rPr>
      <t>(1)</t>
    </r>
  </si>
  <si>
    <t>I) POLITICHE DI GENERE</t>
  </si>
  <si>
    <t>I.2 Se sì, in quali ambiti?</t>
  </si>
  <si>
    <t>I.3 L'azienda ha ottenuto la certificazione della parità di genere di cui alla Legge 162/2021(UNI PdR 125:2022)?</t>
  </si>
  <si>
    <t>I.3.1 Se NO, l'azienda ha intrapreso il percorso per ottenere la certificazione della parità di genere?</t>
  </si>
  <si>
    <t>I.4. Presenza femminile nei diversi ruoli aziendali</t>
  </si>
  <si>
    <t>I.4.1 Figure professionali connesse all'impiego di nuove tecnologie o alla trasformazione digitale nelle quali è presente personale femminile</t>
  </si>
  <si>
    <t>I.4.2 Sono state implementate iniziative dirette a favorire l'occupazione del personale femminile in tali ruoli?</t>
  </si>
  <si>
    <t>I.4.3 Se si, quali?</t>
  </si>
  <si>
    <t>I.5 Focus maternità</t>
  </si>
  <si>
    <t>I.1 L'azienda ha introdotto azioni positive per le politiche di genere e le pari opportunità?</t>
  </si>
  <si>
    <t>J.1 Accomodamenti ragionevoli</t>
  </si>
  <si>
    <t>J.2 Permessi connessi alla disabilità usufruiti nell'anno</t>
  </si>
  <si>
    <t>J) ACCOMODAMENTI RAGIONEVOLI E DISABILITÀ</t>
  </si>
  <si>
    <t>K.1 Contratti a tempo parziale</t>
  </si>
  <si>
    <t>K.1.1 Numero contratti a tempo parziale</t>
  </si>
  <si>
    <t>K.1.2 Sono state pattuite clausole elastiche?</t>
  </si>
  <si>
    <t xml:space="preserve">K.1.3 Se Sì, sono state previste maggiorazioni aggiuntive rispetto a quelle previste dal CCNL (10%)? </t>
  </si>
  <si>
    <t xml:space="preserve">K.1.4 Per il lavoro supplementare sono previste maggiorazioni aggiuntive rispetto a quelle previste dal CCNL (16%)? </t>
  </si>
  <si>
    <t>K.2 Contratti a tempo determinato</t>
  </si>
  <si>
    <t>K.3 Stagionalità</t>
  </si>
  <si>
    <t>K.4 Ricorso al contratto di somministrazione nel 2024</t>
  </si>
  <si>
    <t>K) FOCUS SUI CONTRATTI</t>
  </si>
  <si>
    <t>L.1 Retribuzione diretta</t>
  </si>
  <si>
    <t xml:space="preserve">L.2 Lavoro notturno </t>
  </si>
  <si>
    <t>L.3 Retribuzione indiretta</t>
  </si>
  <si>
    <t>M) FONDI  CONTRATTUALI</t>
  </si>
  <si>
    <t>L) RETRIBUZIONE</t>
  </si>
  <si>
    <t xml:space="preserve">M.1.1 Numero lavoratori iscritti a FASG&amp;P </t>
  </si>
  <si>
    <t>M.1.2 Numero lavoratori iscritti ad eventuali forme di assistenza sanitaria integrativa aziendale preesistenti</t>
  </si>
  <si>
    <t>M.1.3. Sono previsti trattamenti aggiuntivi rispetto a quanto previsto dal CCNL, al Titolo IV, Assistenza sanitaria?</t>
  </si>
  <si>
    <t>M.2 Fondo Gomma Plastica</t>
  </si>
  <si>
    <t xml:space="preserve">M.2.1 Numero lavoratori iscritti a Fondo Gomma Plastica </t>
  </si>
  <si>
    <t>M.1 Fondo di assistenza sanitaria FASG&amp;P</t>
  </si>
  <si>
    <r>
      <t>H)  SUDDIVISIONE PERSONALE PER CATEGORIA, PER GENERE, PER FASCE DI ETA'</t>
    </r>
    <r>
      <rPr>
        <b/>
        <sz val="14"/>
        <rFont val="Aptos Narrow"/>
        <family val="2"/>
      </rPr>
      <t xml:space="preserve"> </t>
    </r>
    <r>
      <rPr>
        <b/>
        <sz val="14"/>
        <rFont val="Arial"/>
        <family val="2"/>
      </rPr>
      <t xml:space="preserve"> E TURNI PRATICATI</t>
    </r>
  </si>
  <si>
    <t>ASSOLOMBARDA</t>
  </si>
  <si>
    <t>LEGENDA</t>
  </si>
  <si>
    <r>
      <rPr>
        <b/>
        <sz val="10"/>
        <color theme="1"/>
        <rFont val="Arial"/>
        <family val="2"/>
      </rPr>
      <t>Congedo di maternità</t>
    </r>
    <r>
      <rPr>
        <sz val="10"/>
        <color theme="1"/>
        <rFont val="Arial"/>
        <family val="2"/>
      </rPr>
      <t>: periodo obbligatorio di astensione per le madri in prossimità del parto (5 mesi, retribuito all'80% dello stipendio).</t>
    </r>
  </si>
  <si>
    <r>
      <rPr>
        <b/>
        <sz val="10"/>
        <color theme="1"/>
        <rFont val="Arial"/>
        <family val="2"/>
      </rPr>
      <t>Congedo di paternità</t>
    </r>
    <r>
      <rPr>
        <sz val="10"/>
        <color theme="1"/>
        <rFont val="Arial"/>
        <family val="2"/>
      </rPr>
      <t>: periodo obbligatorio di astensione per i padri (10 giorni, retribuito al 100% dello stipendio).</t>
    </r>
  </si>
  <si>
    <r>
      <rPr>
        <b/>
        <sz val="10"/>
        <color theme="1"/>
        <rFont val="Arial"/>
        <family val="2"/>
      </rPr>
      <t>Congedo parentale</t>
    </r>
    <r>
      <rPr>
        <sz val="10"/>
        <color theme="1"/>
        <rFont val="Arial"/>
        <family val="2"/>
      </rPr>
      <t>: periodo facoltativo di astensione disponibile per entrambi i genitori, della durata massima di 6 mesi per ciascun genitore, con un massimo complessivo di 10 mesi (o 11 mesi se il padre utilizza almeno 3 mesi). Il congedo parentale è retribuito al 30% dello stipendio.</t>
    </r>
  </si>
  <si>
    <t>Durata</t>
  </si>
  <si>
    <t>Indennità</t>
  </si>
  <si>
    <r>
      <t xml:space="preserve">Per congedo di </t>
    </r>
    <r>
      <rPr>
        <b/>
        <sz val="10"/>
        <color theme="1"/>
        <rFont val="Arial"/>
        <family val="2"/>
      </rPr>
      <t>maternità</t>
    </r>
  </si>
  <si>
    <t>mat</t>
  </si>
  <si>
    <r>
      <t xml:space="preserve">Per congedo di </t>
    </r>
    <r>
      <rPr>
        <b/>
        <sz val="10"/>
        <color theme="1"/>
        <rFont val="Arial"/>
        <family val="2"/>
      </rPr>
      <t>paternità</t>
    </r>
  </si>
  <si>
    <t>pat</t>
  </si>
  <si>
    <r>
      <t xml:space="preserve">Per </t>
    </r>
    <r>
      <rPr>
        <b/>
        <sz val="10"/>
        <color theme="1"/>
        <rFont val="Arial"/>
        <family val="2"/>
      </rPr>
      <t>congedo parentale</t>
    </r>
  </si>
  <si>
    <t>par.</t>
  </si>
  <si>
    <t>Smart working</t>
  </si>
  <si>
    <t>Flessibilità di orario di ingresso</t>
  </si>
  <si>
    <t>Flessibilità di orario di uscita</t>
  </si>
  <si>
    <t>smart</t>
  </si>
  <si>
    <t>fless entrata</t>
  </si>
  <si>
    <t>fless uscita</t>
  </si>
  <si>
    <t>Dirigenti e quadri</t>
  </si>
  <si>
    <t>dir e qua</t>
  </si>
  <si>
    <t>Impiegati e operai</t>
  </si>
  <si>
    <t>imp e op</t>
  </si>
  <si>
    <t>Decisamente 
d'accordo</t>
  </si>
  <si>
    <t>D'accordo</t>
  </si>
  <si>
    <t>In disaccordo</t>
  </si>
  <si>
    <t>Decisamente in disaccordo</t>
  </si>
  <si>
    <t>dec acc</t>
  </si>
  <si>
    <t>acc</t>
  </si>
  <si>
    <t>disacc</t>
  </si>
  <si>
    <t>dec disacc</t>
  </si>
  <si>
    <r>
      <t xml:space="preserve">Congedo di </t>
    </r>
    <r>
      <rPr>
        <b/>
        <sz val="10"/>
        <color theme="1"/>
        <rFont val="Arial"/>
        <family val="2"/>
      </rPr>
      <t>maternità</t>
    </r>
  </si>
  <si>
    <t>Congedo di maternità</t>
  </si>
  <si>
    <r>
      <t xml:space="preserve">Congedo di </t>
    </r>
    <r>
      <rPr>
        <b/>
        <sz val="10"/>
        <color theme="1"/>
        <rFont val="Arial"/>
        <family val="2"/>
      </rPr>
      <t>paternità</t>
    </r>
  </si>
  <si>
    <t>Congedo di paternità</t>
  </si>
  <si>
    <r>
      <t xml:space="preserve">Congedo </t>
    </r>
    <r>
      <rPr>
        <b/>
        <sz val="10"/>
        <color theme="1"/>
        <rFont val="Arial"/>
        <family val="2"/>
      </rPr>
      <t>parentale</t>
    </r>
  </si>
  <si>
    <t>Congedo parentale</t>
  </si>
  <si>
    <t>Orario lavorativo flessibile</t>
  </si>
  <si>
    <t>Aumento</t>
  </si>
  <si>
    <t>Nessuno</t>
  </si>
  <si>
    <t>Diminuzione</t>
  </si>
  <si>
    <t>di cui donne:</t>
  </si>
  <si>
    <t>N° di dipendenti</t>
  </si>
  <si>
    <t>N° complessivo di giorni
(sommare quelli di tutti i beneficiari)</t>
  </si>
  <si>
    <r>
      <rPr>
        <b/>
        <sz val="10"/>
        <color theme="1"/>
        <rFont val="Arial"/>
        <family val="2"/>
      </rPr>
      <t>Congedo parentale</t>
    </r>
    <r>
      <rPr>
        <sz val="10"/>
        <color theme="1"/>
        <rFont val="Arial"/>
        <family val="2"/>
      </rPr>
      <t xml:space="preserve"> da parte delle madri</t>
    </r>
  </si>
  <si>
    <r>
      <rPr>
        <b/>
        <sz val="10"/>
        <color theme="1"/>
        <rFont val="Arial"/>
        <family val="2"/>
      </rPr>
      <t>Congedo parentale</t>
    </r>
    <r>
      <rPr>
        <sz val="10"/>
        <color theme="1"/>
        <rFont val="Arial"/>
        <family val="2"/>
      </rPr>
      <t xml:space="preserve"> da parte dei padri</t>
    </r>
  </si>
  <si>
    <r>
      <t xml:space="preserve">Programmi di </t>
    </r>
    <r>
      <rPr>
        <b/>
        <sz val="10"/>
        <color theme="1"/>
        <rFont val="Arial"/>
        <family val="2"/>
      </rPr>
      <t>rientro al lavoro</t>
    </r>
    <r>
      <rPr>
        <sz val="10"/>
        <color theme="1"/>
        <rFont val="Arial"/>
        <family val="2"/>
      </rPr>
      <t xml:space="preserve"> (re-onboarding)</t>
    </r>
  </si>
  <si>
    <t>re-onboarding</t>
  </si>
  <si>
    <r>
      <rPr>
        <b/>
        <sz val="10"/>
        <color theme="1"/>
        <rFont val="Arial"/>
        <family val="2"/>
      </rPr>
      <t>Asilo nido</t>
    </r>
    <r>
      <rPr>
        <sz val="10"/>
        <color theme="1"/>
        <rFont val="Arial"/>
        <family val="2"/>
      </rPr>
      <t xml:space="preserve"> aziendale</t>
    </r>
  </si>
  <si>
    <t>Asilo nido aziendale</t>
  </si>
  <si>
    <r>
      <rPr>
        <b/>
        <sz val="10"/>
        <color theme="1"/>
        <rFont val="Arial"/>
        <family val="2"/>
      </rPr>
      <t xml:space="preserve">Scuola d’infanzia </t>
    </r>
    <r>
      <rPr>
        <sz val="10"/>
        <color theme="1"/>
        <rFont val="Arial"/>
        <family val="2"/>
      </rPr>
      <t>aziendale</t>
    </r>
  </si>
  <si>
    <t>Scuola d’infanzia aziendale</t>
  </si>
  <si>
    <r>
      <t>Adesione a progetti per la creazione di sistemi di</t>
    </r>
    <r>
      <rPr>
        <b/>
        <sz val="10"/>
        <color theme="1"/>
        <rFont val="Arial"/>
        <family val="2"/>
      </rPr>
      <t xml:space="preserve"> asilo nido diffusi</t>
    </r>
  </si>
  <si>
    <t>Asilo nido diffusi</t>
  </si>
  <si>
    <r>
      <rPr>
        <b/>
        <sz val="10"/>
        <color theme="1"/>
        <rFont val="Arial"/>
        <family val="2"/>
      </rPr>
      <t>Assicurazione sanitaria</t>
    </r>
    <r>
      <rPr>
        <sz val="10"/>
        <color theme="1"/>
        <rFont val="Arial"/>
        <family val="2"/>
      </rPr>
      <t xml:space="preserve"> per familiari</t>
    </r>
  </si>
  <si>
    <t>Assicurazione sanitaria per familiari</t>
  </si>
  <si>
    <r>
      <t>Sussidi per</t>
    </r>
    <r>
      <rPr>
        <b/>
        <sz val="10"/>
        <color theme="1"/>
        <rFont val="Arial"/>
        <family val="2"/>
      </rPr>
      <t xml:space="preserve"> asilo nido esterno</t>
    </r>
  </si>
  <si>
    <t>Sussidi per asilo nido esterno</t>
  </si>
  <si>
    <r>
      <t>Sussidi per l’</t>
    </r>
    <r>
      <rPr>
        <b/>
        <sz val="10"/>
        <color theme="1"/>
        <rFont val="Arial"/>
        <family val="2"/>
      </rPr>
      <t>assistenza alla prima infanzia</t>
    </r>
  </si>
  <si>
    <t>Sussidi per l’assistenza</t>
  </si>
  <si>
    <r>
      <t xml:space="preserve">Sussidi per </t>
    </r>
    <r>
      <rPr>
        <b/>
        <sz val="10"/>
        <color theme="1"/>
        <rFont val="Arial"/>
        <family val="2"/>
      </rPr>
      <t>campi estivi</t>
    </r>
  </si>
  <si>
    <t>Sussidi per campi estivi</t>
  </si>
  <si>
    <r>
      <t xml:space="preserve">Sussidi per le </t>
    </r>
    <r>
      <rPr>
        <b/>
        <sz val="10"/>
        <color theme="1"/>
        <rFont val="Arial"/>
        <family val="2"/>
      </rPr>
      <t>spese in istruzione</t>
    </r>
  </si>
  <si>
    <t>Sussidi per le spese in istruzione</t>
  </si>
  <si>
    <r>
      <t xml:space="preserve">Le domande della sezione successiva hanno lo scopo di raccogliere la </t>
    </r>
    <r>
      <rPr>
        <b/>
        <i/>
        <sz val="11"/>
        <color theme="1"/>
        <rFont val="Arial"/>
        <family val="2"/>
      </rPr>
      <t>percezione delle aziende</t>
    </r>
    <r>
      <rPr>
        <i/>
        <sz val="11"/>
        <color theme="1"/>
        <rFont val="Arial"/>
        <family val="2"/>
      </rPr>
      <t xml:space="preserve"> associate sui temi del supporto alla genitorialità e, in particolare, sugli strumenti del congedo di maternità, congedo di paternità, congedo parentale, orario flessibile, smart working. </t>
    </r>
    <r>
      <rPr>
        <b/>
        <i/>
        <sz val="11"/>
        <color rgb="FFFF0000"/>
        <rFont val="Arial"/>
        <family val="2"/>
      </rPr>
      <t>Le valutazioni che verranno espresse verranno elaborate ad esclusivo uso interno, fermo restando l’eliminazione di qualsiasi riferimento a compilatori ed aziende.</t>
    </r>
    <r>
      <rPr>
        <i/>
        <sz val="11"/>
        <color theme="1"/>
        <rFont val="Arial"/>
        <family val="2"/>
      </rPr>
      <t xml:space="preserve"> </t>
    </r>
  </si>
  <si>
    <r>
      <t xml:space="preserve">A) Per quanto riguarda l’istituto del </t>
    </r>
    <r>
      <rPr>
        <b/>
        <u/>
        <sz val="10"/>
        <color theme="1"/>
        <rFont val="Arial"/>
        <family val="2"/>
      </rPr>
      <t>congedo di paternità</t>
    </r>
    <r>
      <rPr>
        <b/>
        <sz val="10"/>
        <color theme="1"/>
        <rFont val="Arial"/>
        <family val="2"/>
      </rPr>
      <t xml:space="preserve">, su quali delle seguenti affermazioni è d’accordo? </t>
    </r>
    <r>
      <rPr>
        <sz val="10"/>
        <color theme="1"/>
        <rFont val="Arial"/>
        <family val="2"/>
      </rPr>
      <t>(Indichi in che misura per ciascuna affermazione)</t>
    </r>
  </si>
  <si>
    <t>Decisamente 
in disaccordo</t>
  </si>
  <si>
    <t>dec disac</t>
  </si>
  <si>
    <r>
      <t>I dipendenti non hanno sufficienti</t>
    </r>
    <r>
      <rPr>
        <b/>
        <i/>
        <sz val="10"/>
        <color theme="1"/>
        <rFont val="Arial"/>
        <family val="2"/>
      </rPr>
      <t xml:space="preserve"> informazioni sull’istituto</t>
    </r>
  </si>
  <si>
    <t>I dipendenti non hanno sufficienti informazioni sull’istituto</t>
  </si>
  <si>
    <r>
      <t xml:space="preserve">L’istituto </t>
    </r>
    <r>
      <rPr>
        <b/>
        <i/>
        <sz val="10"/>
        <color theme="1"/>
        <rFont val="Arial"/>
        <family val="2"/>
      </rPr>
      <t xml:space="preserve">mette in discussione i ruoli tradizionali </t>
    </r>
    <r>
      <rPr>
        <i/>
        <sz val="10"/>
        <color theme="1"/>
        <rFont val="Arial"/>
        <family val="2"/>
      </rPr>
      <t>all’interno della coppia</t>
    </r>
  </si>
  <si>
    <t>L’istituto mette in discussione i ruoli tradizionali all’interno della coppia</t>
  </si>
  <si>
    <r>
      <t xml:space="preserve">I potenziali beneficiari possono temere il </t>
    </r>
    <r>
      <rPr>
        <b/>
        <i/>
        <sz val="10"/>
        <color theme="1"/>
        <rFont val="Arial"/>
        <family val="2"/>
      </rPr>
      <t>giudizio dei colleghi</t>
    </r>
  </si>
  <si>
    <t>I potenziali beneficiari possono temere il giudizio dei colleghi</t>
  </si>
  <si>
    <r>
      <rPr>
        <b/>
        <i/>
        <sz val="10"/>
        <color theme="1"/>
        <rFont val="Arial"/>
        <family val="2"/>
      </rPr>
      <t>Sostituire un lavoratore in congedo</t>
    </r>
    <r>
      <rPr>
        <i/>
        <sz val="10"/>
        <color theme="1"/>
        <rFont val="Arial"/>
        <family val="2"/>
      </rPr>
      <t xml:space="preserve"> crea difficoltà alle aziende</t>
    </r>
  </si>
  <si>
    <t>Sostituire un lavoratore in congedo crea difficoltà alle aziende</t>
  </si>
  <si>
    <t>B) In che misura concorda che l’utilizzo dei seguenti istituti da parte dei dipendenti possa avere delle ripercussioni sulla loro carriera?</t>
  </si>
  <si>
    <r>
      <t xml:space="preserve">Congedo di </t>
    </r>
    <r>
      <rPr>
        <b/>
        <i/>
        <sz val="10"/>
        <color theme="1"/>
        <rFont val="Arial"/>
        <family val="2"/>
      </rPr>
      <t>maternità</t>
    </r>
  </si>
  <si>
    <r>
      <t xml:space="preserve">Congedo di </t>
    </r>
    <r>
      <rPr>
        <b/>
        <i/>
        <sz val="10"/>
        <color theme="1"/>
        <rFont val="Arial"/>
        <family val="2"/>
      </rPr>
      <t>paternità</t>
    </r>
  </si>
  <si>
    <r>
      <t xml:space="preserve">Congedo </t>
    </r>
    <r>
      <rPr>
        <b/>
        <i/>
        <sz val="10"/>
        <color theme="1"/>
        <rFont val="Arial"/>
        <family val="2"/>
      </rPr>
      <t>parentale</t>
    </r>
  </si>
  <si>
    <t>C) In che misura concorda che l’utilizzo dei seguenti istituti possa ingenerare nei dipendenti la percezione di ripercussioni sulla loro carriera?</t>
  </si>
  <si>
    <t>Fine del questionario</t>
  </si>
  <si>
    <t>SUPPORTO ALLA GENITORIALITÀ</t>
  </si>
  <si>
    <t xml:space="preserve">1) A supporto della genitorialità l'impresa prevede la possibilità di congedi con condizioni più favorevoli rispetto a quanto previsto dalla legge e dal CCNL ed integrate economicamente tra il 30% e il 100%? </t>
  </si>
  <si>
    <t>1a) Se sì, selezioni tutte le opzioni applicabili - tra quelle proposte - e specifichi per ognuna l’oggetto dell’ampliamento (durata e/o indennità)</t>
  </si>
  <si>
    <t>2) L’impresa prevede condizioni di miglior favore a supporto della genitorialità in tema di orario lavorativo flessibile/smart working?</t>
  </si>
  <si>
    <r>
      <t xml:space="preserve">2a) Se sì, quali? </t>
    </r>
    <r>
      <rPr>
        <sz val="10"/>
        <color theme="1"/>
        <rFont val="Arial"/>
        <family val="2"/>
      </rPr>
      <t>(selezioni tutte le opzioni applicabili)</t>
    </r>
  </si>
  <si>
    <t>3) In che misura concorda che l’integrazione da parte dell’azienda dei seguenti istituti e la promozione del loro utilizzo siano strumenti efficaci per attrarre e trattenere talenti?</t>
  </si>
  <si>
    <t>4) Quale effetto ritiene che l’utilizzo dei seguenti istituti da parte dei dipendenti possa avere sulla loro produttività?</t>
  </si>
  <si>
    <t>5) Quanti dipendenti dell’azienda hanno meno di 40 anni?</t>
  </si>
  <si>
    <t>6) Nel corso del 2024 quanti dipendenti hanno utilizzato i congedi legati alla genitorialità e per quanti giorni?</t>
  </si>
  <si>
    <r>
      <t xml:space="preserve">7) Quali dei seguenti servizi sono presenti in azienda? </t>
    </r>
    <r>
      <rPr>
        <sz val="10"/>
        <color theme="1"/>
        <rFont val="Arial"/>
        <family val="2"/>
      </rPr>
      <t>(possibili più risposte)</t>
    </r>
  </si>
  <si>
    <t>H) POLITICHE AZIENDALI PER L'EQUILIBRIO FAMIGLIA-LAVORO</t>
  </si>
  <si>
    <t>Domanda 1.A</t>
  </si>
  <si>
    <t>Domanda 2</t>
  </si>
  <si>
    <t>Domanda 2.A</t>
  </si>
  <si>
    <t>Domanda 3</t>
  </si>
  <si>
    <t>Domanda 4</t>
  </si>
  <si>
    <t>Domanda 5</t>
  </si>
  <si>
    <t>Domanda 6</t>
  </si>
  <si>
    <t>Domanda 7</t>
  </si>
  <si>
    <t>Domanda A</t>
  </si>
  <si>
    <t>Domanda B</t>
  </si>
  <si>
    <t>Domanda C</t>
  </si>
  <si>
    <t>DATABASE A-H</t>
  </si>
  <si>
    <t>Azienda plurilocalizzata:</t>
  </si>
  <si>
    <t>Provincia della:</t>
  </si>
  <si>
    <t>Domanda 1</t>
  </si>
  <si>
    <t>Per congedo di maternità</t>
  </si>
  <si>
    <t>Per congedo di paternità</t>
  </si>
  <si>
    <t>Per congedo parentale</t>
  </si>
  <si>
    <t>Congedo parentale da parte delle madri</t>
  </si>
  <si>
    <t>Congedo parentale da parte dei padri</t>
  </si>
  <si>
    <t>I dipendenti non hanno sufficienti informazioni sull'istituto</t>
  </si>
  <si>
    <t>L'istituto mette in discussione i ruoli tradizionali all'interno della coppia</t>
  </si>
  <si>
    <t>Codice Identificativo</t>
  </si>
  <si>
    <t>Versione questionario</t>
  </si>
  <si>
    <t>Impresa</t>
  </si>
  <si>
    <t>Associazione</t>
  </si>
  <si>
    <t>PIVA</t>
  </si>
  <si>
    <t>CCNL</t>
  </si>
  <si>
    <t>Ateco 2-digit</t>
  </si>
  <si>
    <t>Impresa
a livello nazionale</t>
  </si>
  <si>
    <t>Unità locale</t>
  </si>
  <si>
    <t>Sede principale</t>
  </si>
  <si>
    <t>Decisamente d'accordo</t>
  </si>
  <si>
    <t>di cui donne</t>
  </si>
  <si>
    <t>N° dipendenti</t>
  </si>
  <si>
    <t>N° complessivo di giorni</t>
  </si>
  <si>
    <t>Programmi di rientro al lavoro (re-onboarding)</t>
  </si>
  <si>
    <t>Scuola d'infanzia aziendale</t>
  </si>
  <si>
    <t>Adesione a progetti per la creazione di sistemi di asilo nido diffusi</t>
  </si>
  <si>
    <t>Sussidi per l'assistenza alla prima infanzia</t>
  </si>
  <si>
    <t>DATABASE A-B</t>
  </si>
  <si>
    <t>Indeterminato full-time:</t>
  </si>
  <si>
    <t>Indeterminato part-time:</t>
  </si>
  <si>
    <t>TOTALE INDETERMINATO</t>
  </si>
  <si>
    <t>Determinato full-time:</t>
  </si>
  <si>
    <t>Determinato part-time:</t>
  </si>
  <si>
    <t>Inserimento:</t>
  </si>
  <si>
    <t>Apprendistato:</t>
  </si>
  <si>
    <t>TOTALE:</t>
  </si>
  <si>
    <t>Indeterminato - Dirigenti:</t>
  </si>
  <si>
    <t>Indeterminato - Quadri:</t>
  </si>
  <si>
    <t>Indeterminato - Impiegati:</t>
  </si>
  <si>
    <t>Indeterminato - Intermedi:</t>
  </si>
  <si>
    <t>Indeterminato - Operai:</t>
  </si>
  <si>
    <t>Indeterminato - TOTALE:</t>
  </si>
  <si>
    <t>Domanda B.3 - turnover</t>
  </si>
  <si>
    <r>
      <t>B.4 - somministrazione</t>
    </r>
    <r>
      <rPr>
        <b/>
        <u/>
        <sz val="11"/>
        <color theme="1"/>
        <rFont val="Arial"/>
        <family val="2"/>
      </rPr>
      <t xml:space="preserve"> tempo determinato</t>
    </r>
  </si>
  <si>
    <r>
      <t xml:space="preserve">B.4 - somministrazione </t>
    </r>
    <r>
      <rPr>
        <b/>
        <u/>
        <sz val="11"/>
        <color theme="1"/>
        <rFont val="Arial"/>
        <family val="2"/>
      </rPr>
      <t>tempo indeterminato</t>
    </r>
  </si>
  <si>
    <t>Persona a cui inviare la sintesi</t>
  </si>
  <si>
    <t>E-mail</t>
  </si>
  <si>
    <t>2023
Maschi</t>
  </si>
  <si>
    <t>2023
Femmine</t>
  </si>
  <si>
    <t>2024
Maschi</t>
  </si>
  <si>
    <t>2024
Femmine</t>
  </si>
  <si>
    <t>2012
Maschi</t>
  </si>
  <si>
    <t>2012
Femmine</t>
  </si>
  <si>
    <t>2014
Maschi</t>
  </si>
  <si>
    <t>2014
Femmine</t>
  </si>
  <si>
    <t>2023 M 
di cui
part-time</t>
  </si>
  <si>
    <t>2023 F 
di cui
part-time</t>
  </si>
  <si>
    <t>2024 M 
di cui
part-time</t>
  </si>
  <si>
    <t>2024 F 
di cui
part-time</t>
  </si>
  <si>
    <t>Assunti 2024</t>
  </si>
  <si>
    <t>Cessati 2024</t>
  </si>
  <si>
    <t>Cessati per dimissioni 2024</t>
  </si>
  <si>
    <t>Cessati per uscita incentivata</t>
  </si>
  <si>
    <t>Tasso di turnover 2024</t>
  </si>
  <si>
    <t>B17</t>
  </si>
  <si>
    <t>B18</t>
  </si>
  <si>
    <t>B19</t>
  </si>
  <si>
    <t>B20</t>
  </si>
  <si>
    <t>DATABASE A-C</t>
  </si>
  <si>
    <r>
      <t xml:space="preserve">Ferie:
</t>
    </r>
    <r>
      <rPr>
        <b/>
        <sz val="10"/>
        <rFont val="Arial"/>
        <family val="2"/>
      </rPr>
      <t>(giorni medi pro-capite)</t>
    </r>
  </si>
  <si>
    <r>
      <t xml:space="preserve">Ore di lavoro:
</t>
    </r>
    <r>
      <rPr>
        <b/>
        <sz val="10"/>
        <rFont val="Arial"/>
        <family val="2"/>
      </rPr>
      <t>(settimanali pro-capite)</t>
    </r>
  </si>
  <si>
    <r>
      <t xml:space="preserve">Pause retribuite:
</t>
    </r>
    <r>
      <rPr>
        <b/>
        <sz val="10"/>
        <rFont val="Arial"/>
        <family val="2"/>
      </rPr>
      <t>(minuti settimanali pro-capite)</t>
    </r>
  </si>
  <si>
    <r>
      <t xml:space="preserve"> Quadri:
</t>
    </r>
    <r>
      <rPr>
        <b/>
        <sz val="10"/>
        <rFont val="Arial"/>
        <family val="2"/>
      </rPr>
      <t>(Indeterminato, numero medio)</t>
    </r>
  </si>
  <si>
    <r>
      <t xml:space="preserve">Impiegati/Intermedi:
</t>
    </r>
    <r>
      <rPr>
        <b/>
        <sz val="10"/>
        <rFont val="Arial"/>
        <family val="2"/>
      </rPr>
      <t>(Indeterminato, numero medio)</t>
    </r>
  </si>
  <si>
    <r>
      <t xml:space="preserve">Operai:
</t>
    </r>
    <r>
      <rPr>
        <b/>
        <sz val="10"/>
        <rFont val="Arial"/>
        <family val="2"/>
      </rPr>
      <t>(Indeterminato, numero medio)</t>
    </r>
  </si>
  <si>
    <t>Infortuni per lavoro e malattie professionali</t>
  </si>
  <si>
    <t xml:space="preserve">Malattie non professionali </t>
  </si>
  <si>
    <t>di cui: per carenza</t>
  </si>
  <si>
    <t>Congedi retribuiti</t>
  </si>
  <si>
    <t>Permessi 104</t>
  </si>
  <si>
    <t>Altri permessi retribuiti</t>
  </si>
  <si>
    <t>Altre assenze non retribuite</t>
  </si>
  <si>
    <t>Assenze per sciopero</t>
  </si>
  <si>
    <t>CIG + FIS</t>
  </si>
  <si>
    <t>ORE DI LAVORO STRAORDINARIO</t>
  </si>
  <si>
    <t>Quadri/
Impiegati/Intermedi</t>
  </si>
  <si>
    <t>I dati
si riferiscono a:</t>
  </si>
  <si>
    <t>Quadri
Maschi</t>
  </si>
  <si>
    <t>Quadri
Femmine</t>
  </si>
  <si>
    <t>Impiegati/Intermedi
Maschi</t>
  </si>
  <si>
    <t>Impiegati/Intermedi
Femmine</t>
  </si>
  <si>
    <t>Operai
Maschi</t>
  </si>
  <si>
    <t>Operai
Femmine</t>
  </si>
  <si>
    <t>COD</t>
  </si>
  <si>
    <t>A2</t>
  </si>
  <si>
    <t>A3</t>
  </si>
  <si>
    <t>A4</t>
  </si>
  <si>
    <t>A5</t>
  </si>
  <si>
    <t>A6</t>
  </si>
  <si>
    <t>A9</t>
  </si>
  <si>
    <t>A10</t>
  </si>
  <si>
    <t>A11</t>
  </si>
  <si>
    <t>A12</t>
  </si>
  <si>
    <t>C3</t>
  </si>
  <si>
    <t>C4</t>
  </si>
  <si>
    <t>C5</t>
  </si>
  <si>
    <t>C6</t>
  </si>
  <si>
    <t>C9</t>
  </si>
  <si>
    <t>C10</t>
  </si>
  <si>
    <t>C11</t>
  </si>
  <si>
    <t>C12</t>
  </si>
  <si>
    <t>C13</t>
  </si>
  <si>
    <t>C14</t>
  </si>
  <si>
    <t>C15</t>
  </si>
  <si>
    <t>C16</t>
  </si>
  <si>
    <t>C17</t>
  </si>
  <si>
    <t>C18</t>
  </si>
  <si>
    <t>C19</t>
  </si>
  <si>
    <t>C20</t>
  </si>
  <si>
    <t>C21</t>
  </si>
  <si>
    <t>C34</t>
  </si>
  <si>
    <t>C35</t>
  </si>
  <si>
    <t>C36</t>
  </si>
  <si>
    <t>C37</t>
  </si>
  <si>
    <t>C38</t>
  </si>
  <si>
    <t>C39</t>
  </si>
  <si>
    <t>C40</t>
  </si>
  <si>
    <t>C41</t>
  </si>
  <si>
    <t>C42</t>
  </si>
  <si>
    <t>C43</t>
  </si>
  <si>
    <t>C44</t>
  </si>
  <si>
    <t>C45</t>
  </si>
  <si>
    <t>C46</t>
  </si>
  <si>
    <t>C47</t>
  </si>
  <si>
    <t>C48</t>
  </si>
  <si>
    <t>C49</t>
  </si>
  <si>
    <t>C50</t>
  </si>
  <si>
    <t>C51</t>
  </si>
  <si>
    <t>C52</t>
  </si>
  <si>
    <t>C53</t>
  </si>
  <si>
    <t>C54</t>
  </si>
  <si>
    <t>C55</t>
  </si>
  <si>
    <t>C56</t>
  </si>
  <si>
    <t>C57</t>
  </si>
  <si>
    <t>C68</t>
  </si>
  <si>
    <t>C69</t>
  </si>
  <si>
    <t>C70</t>
  </si>
  <si>
    <t>C71</t>
  </si>
  <si>
    <t>C72</t>
  </si>
  <si>
    <t>C73</t>
  </si>
  <si>
    <t>D) LAVORO AGILE / SMART WORKING</t>
  </si>
  <si>
    <t>E) CAPITALE UMANO</t>
  </si>
  <si>
    <t>E7. Quali effetti dall’introduzione dell’Intelligenza Artificiale nella sua azienda? Per ognuno, mi dica se l’ha già riscontrato o se lo prevede come effetto futuro</t>
  </si>
  <si>
    <t>F) POLITICHE AZIENDALI</t>
  </si>
  <si>
    <t>DATABASE A-DF</t>
  </si>
  <si>
    <t>D.1 Lavoro agile utilizzato prima del Covid</t>
  </si>
  <si>
    <t>D.2 Lavoro agile nel 2024</t>
  </si>
  <si>
    <t>D.3 Numero dipendenti coinvolti</t>
  </si>
  <si>
    <t>E.1 Difficoltà reperimento</t>
  </si>
  <si>
    <t>E.2 Azioni intraprese</t>
  </si>
  <si>
    <t>E.2-bis A che livello l'azienda è stata coinvolta in programmi educativi?</t>
  </si>
  <si>
    <t>E6. Quali sono le principali difficoltà che avete incontrato nell’adozione di soluzioni di Intelligenza Artificiale?</t>
  </si>
  <si>
    <t>Miglioramento della qualità e/o maggiore personalizzazione dei prodotti/servizi offerti</t>
  </si>
  <si>
    <t>Altri effetti</t>
  </si>
  <si>
    <t>F.1 Contratto aziendale ATTUALMENTE applicato</t>
  </si>
  <si>
    <t>Contenuti</t>
  </si>
  <si>
    <t>F.2 Iniziative di welfare</t>
  </si>
  <si>
    <t>F.3 Premi variabili collettivi erogati nel 2023</t>
  </si>
  <si>
    <t>F.4 Incidenza media dei premi</t>
  </si>
  <si>
    <t>F.5 N. lavoratori (tempo indet.) che hanno convertito premio in welfare e percentuale premio</t>
  </si>
  <si>
    <t>TOTALE dipendenti coinvolti</t>
  </si>
  <si>
    <t>sul totale di</t>
  </si>
  <si>
    <t>No ricerche</t>
  </si>
  <si>
    <t>Sì, per competenze trasversali (cd. soft skills)</t>
  </si>
  <si>
    <t>Sì, per competenze tecniche</t>
  </si>
  <si>
    <t>Sì, per competenze digitali</t>
  </si>
  <si>
    <t>Nessuna</t>
  </si>
  <si>
    <t>Formazione al personale oltre obbligatoria</t>
  </si>
  <si>
    <t>Ricorso a servizi esterni</t>
  </si>
  <si>
    <t>Coinvolgimento in programmi educativi (ITS, PCTO, …)</t>
  </si>
  <si>
    <t>Allargamento bacino di ricerca</t>
  </si>
  <si>
    <t>Inserimento personale da altri Paesi</t>
  </si>
  <si>
    <t xml:space="preserve">Partecipazione a partenariati pubblico-privati </t>
  </si>
  <si>
    <t>Scuole primarie / secondarie di primo grado</t>
  </si>
  <si>
    <t>Scuole secondarie di secondo grado e/o IeFP</t>
  </si>
  <si>
    <r>
      <t xml:space="preserve">Università (per didattica, ricerca, terzamissione, </t>
    </r>
    <r>
      <rPr>
        <i/>
        <sz val="10"/>
        <color theme="1"/>
        <rFont val="Arial"/>
        <family val="2"/>
      </rPr>
      <t>placement</t>
    </r>
    <r>
      <rPr>
        <sz val="10"/>
        <color theme="1"/>
        <rFont val="Arial"/>
        <family val="2"/>
      </rPr>
      <t>)</t>
    </r>
  </si>
  <si>
    <t xml:space="preserve">Non ancora, ma stiamo valutando l'adozione di soluzioni di Intelligenza Artificiale </t>
  </si>
  <si>
    <t>Sì, abbiamo adottato e utilizziamo regolarmente strumenti di Intelligenza Artificiale nelle attività aziendali  o ne stiamo sperimentando l'adozione</t>
  </si>
  <si>
    <t>Controllo qualità</t>
  </si>
  <si>
    <t>Già visibile</t>
  </si>
  <si>
    <t>Atteso in futuro</t>
  </si>
  <si>
    <t>Né già riscontrato né atteso in futuro</t>
  </si>
  <si>
    <t>Già visibile (rif. Altro)</t>
  </si>
  <si>
    <t>Atteso in futuro (rif. Altro)</t>
  </si>
  <si>
    <t>Welfare aggiuntivo rispetto a CCNL o regolamento</t>
  </si>
  <si>
    <t>Conversione premi in welfare</t>
  </si>
  <si>
    <t>Orario di lavoro</t>
  </si>
  <si>
    <t>Conciliazione vita-lavoro</t>
  </si>
  <si>
    <t>Lavoro agile</t>
  </si>
  <si>
    <t>"Causali contrattuali"</t>
  </si>
  <si>
    <t>Formazione aggiuntiva rispetto a CCNL o legge</t>
  </si>
  <si>
    <t>Partecipazione agli utili</t>
  </si>
  <si>
    <t>Coinvolgimento paritetico</t>
  </si>
  <si>
    <t>Protocolli sicurezza</t>
  </si>
  <si>
    <t>Invecchiamento attivo</t>
  </si>
  <si>
    <t>Altro: specificare</t>
  </si>
  <si>
    <t>Op.-Imp.-Int-</t>
  </si>
  <si>
    <t>N. Op.-Imp.-Int-</t>
  </si>
  <si>
    <t>% premio Op.-Imp.-Int-</t>
  </si>
  <si>
    <t>N. Quadri</t>
  </si>
  <si>
    <t>% premio Quadri</t>
  </si>
  <si>
    <t>DATABASE A-G</t>
  </si>
  <si>
    <t>G.3 Quale prevede sarà, nel 2024, l'incremento medio della RAL (Retribuzione Annua Lorda) per ciascuna categoria di dipendenti?</t>
  </si>
  <si>
    <t>G.5 Quali sono gli indicatori (di produttività, redditività, efficienza, qualità o innovazione) sulla base dei quali vengono erogati i premi variabili?</t>
  </si>
  <si>
    <t>G.8 Nel 2024 l'azienda ha avuto stagisti?</t>
  </si>
  <si>
    <t>G.8 Se sì, con quale rimborso mensile medio in caso di tirocini extracurriculari?</t>
  </si>
  <si>
    <t>Operai/intermedi</t>
  </si>
  <si>
    <t>Media Ponderata</t>
  </si>
  <si>
    <t>Media azienda</t>
  </si>
  <si>
    <t>Lavoro agile (smart working)</t>
  </si>
  <si>
    <t>H) INQUADRAMENTO, AREE PROFESSIONALI, TURNI</t>
  </si>
  <si>
    <t>DATABASE Gomma Plastica Cavi - Sez. H</t>
  </si>
  <si>
    <t>Lavorazione</t>
  </si>
  <si>
    <t>Comparto produttivo</t>
  </si>
  <si>
    <t>UOMINI</t>
  </si>
  <si>
    <t>DONNE</t>
  </si>
  <si>
    <t>Turni praticati - Quadri e impiegati</t>
  </si>
  <si>
    <t>Turni praticati - QS</t>
  </si>
  <si>
    <t>Turni praticati - Operai</t>
  </si>
  <si>
    <t>Addetti per fasce d'età</t>
  </si>
  <si>
    <t>Unità produttiva</t>
  </si>
  <si>
    <t>Lavorazione 1</t>
  </si>
  <si>
    <t>Lavorazione 2</t>
  </si>
  <si>
    <t>Lavorazione 3</t>
  </si>
  <si>
    <t>Manufatti materiale plastico</t>
  </si>
  <si>
    <t>18 turni o più turni sett. (esc. 3x7)</t>
  </si>
  <si>
    <t>17 turni</t>
  </si>
  <si>
    <t>15 o 16 turni</t>
  </si>
  <si>
    <t>10 turni</t>
  </si>
  <si>
    <t>specificare</t>
  </si>
  <si>
    <t>M &lt;30</t>
  </si>
  <si>
    <t>M 30-50</t>
  </si>
  <si>
    <t>M &gt;50</t>
  </si>
  <si>
    <t>Tot. Da B.1</t>
  </si>
  <si>
    <t>F &lt;30</t>
  </si>
  <si>
    <t>F 30-50</t>
  </si>
  <si>
    <t>F &gt;50</t>
  </si>
  <si>
    <t>I) POLITICHE GENERE</t>
  </si>
  <si>
    <t>Ambito professionale interessato</t>
  </si>
  <si>
    <t>J) ACCOMODAMENTI RAGIONEVOLI E DISABILITA'</t>
  </si>
  <si>
    <t>DATABASE Gomma Plastica Cavi - Sez. H-J</t>
  </si>
  <si>
    <t>Politiche di genere</t>
  </si>
  <si>
    <t>Se sì, quali ambiti</t>
  </si>
  <si>
    <t>Certificazione della parità di genere di cui alla Legge 162/2021</t>
  </si>
  <si>
    <t>Se NO, l'azienda ha intrapreso il percorso per ottenere la certificazione</t>
  </si>
  <si>
    <t>Information technology</t>
  </si>
  <si>
    <t>Produzione e manutenzione</t>
  </si>
  <si>
    <t>Qualità e R&amp;S</t>
  </si>
  <si>
    <t>TOTALE da B.1</t>
  </si>
  <si>
    <t>Figure connesse alle tecnologie con personale femminile</t>
  </si>
  <si>
    <t>Iniziative per occupazione femminile in tali ruoli</t>
  </si>
  <si>
    <t>Focus maternità</t>
  </si>
  <si>
    <t>Accomodamenti ragionevoli per il reiserimento lavoratori con disabilità</t>
  </si>
  <si>
    <t>Richiesta contributi all'INAIL</t>
  </si>
  <si>
    <t>Coinvolgimento RSU</t>
  </si>
  <si>
    <t>PERMESSI</t>
  </si>
  <si>
    <t>Clausole elastiche</t>
  </si>
  <si>
    <t>Maggiorazioni aggiuntive rispetto a CCNL</t>
  </si>
  <si>
    <t>Lavoro supplementare: Maggiorazioni aggiuntive rispetto a CCNL</t>
  </si>
  <si>
    <t>Stagionalità ex art. 2 Par. C</t>
  </si>
  <si>
    <t>Somministrazione</t>
  </si>
  <si>
    <t>Somministrazione a tempo indeterminato</t>
  </si>
  <si>
    <t>Pari opportunità inclusività</t>
  </si>
  <si>
    <t>Conciliazione e genitorialità</t>
  </si>
  <si>
    <t>Politiche di genere nell'ambiente di lavoro</t>
  </si>
  <si>
    <t>M</t>
  </si>
  <si>
    <t>F</t>
  </si>
  <si>
    <t>Quali?</t>
  </si>
  <si>
    <t>N. lavoratrici maternità prec. Triennio</t>
  </si>
  <si>
    <t>Periodo medio rientro</t>
  </si>
  <si>
    <t>Part-time per lavoratrici madri</t>
  </si>
  <si>
    <t>Lavoro da remoto per lavoratrici madri</t>
  </si>
  <si>
    <t>Formazione specifica per lavoratrici madri</t>
  </si>
  <si>
    <t>Accordo aziendale</t>
  </si>
  <si>
    <t>Numero Quadri - M</t>
  </si>
  <si>
    <t>Ore 104 (lavoratore) - Quadri - M</t>
  </si>
  <si>
    <t>Ore 104 (familiari) - Quadri - M</t>
  </si>
  <si>
    <t>Ore congedi speciali - Quadri - M</t>
  </si>
  <si>
    <t>Numero Quadri - F</t>
  </si>
  <si>
    <t>Ore 104 (lavoratore) - Quadri - F</t>
  </si>
  <si>
    <t>Ore 104 (familiari) - Quadri - F</t>
  </si>
  <si>
    <t>Ore congedi speciali - Quadri - F</t>
  </si>
  <si>
    <t>Numero Impiegati QS - M</t>
  </si>
  <si>
    <t>Ore 104 (lavoratore) - Impiegati QS - M</t>
  </si>
  <si>
    <t>Ore 104 (familiari) - Impiegati QS - M</t>
  </si>
  <si>
    <t>Ore congedi speciali - Impiegati QS - M</t>
  </si>
  <si>
    <t>Numero Impiegati QS - F</t>
  </si>
  <si>
    <t>Ore 104 (lavoratore) - Impiegati QS - F</t>
  </si>
  <si>
    <t>Ore 104 (familiari) - Impiegati QS - F</t>
  </si>
  <si>
    <t>Ore congedi speciali - Impiegati QS - F</t>
  </si>
  <si>
    <t>Numero Operai - M</t>
  </si>
  <si>
    <t>Ore 104 (lavoratore) - Operai - M</t>
  </si>
  <si>
    <t>Ore 104 (familiari) - Operai - M</t>
  </si>
  <si>
    <t>Ore congedi speciali - Operai - M</t>
  </si>
  <si>
    <t>Numero Operai - F</t>
  </si>
  <si>
    <t>Ore 104 (lavoratore) - Operai - F</t>
  </si>
  <si>
    <t>Ore 104 (familiari) - Operai - F</t>
  </si>
  <si>
    <t>Ore congedi speciali - Operai - F</t>
  </si>
  <si>
    <t>Numero contratti a tempo parziale</t>
  </si>
  <si>
    <t>Num contratti</t>
  </si>
  <si>
    <t>percentuale</t>
  </si>
  <si>
    <t>Causali contratt. SI</t>
  </si>
  <si>
    <t>Causali contratt. NO</t>
  </si>
  <si>
    <t>Specificare causali</t>
  </si>
  <si>
    <t>N. impiegati/QS</t>
  </si>
  <si>
    <t>N. operai</t>
  </si>
  <si>
    <t>Ore iimpiegati/QS</t>
  </si>
  <si>
    <t>Ore operai</t>
  </si>
  <si>
    <t>L) RETRIBUZIONE - L.1 Retribuzione diretta</t>
  </si>
  <si>
    <t>M.3 Retribuzione indiretta</t>
  </si>
  <si>
    <t>M) ASSISTENZA SANITARIA INTEGRATIVA</t>
  </si>
  <si>
    <t>DATABASE Gomma Plastica Cavi - Sez. L-M</t>
  </si>
  <si>
    <t>1 - Lorda mensile</t>
  </si>
  <si>
    <t>3 - Scatti anzianità</t>
  </si>
  <si>
    <t>4 - Cottimo</t>
  </si>
  <si>
    <t>5 - Indennità sost. Premio</t>
  </si>
  <si>
    <t>6 - Premio produzione e/o altri premi fissi</t>
  </si>
  <si>
    <t>7 - Maggiorazioni</t>
  </si>
  <si>
    <t>L.2 Lavoro notturno</t>
  </si>
  <si>
    <t>1 - Premio di risultato</t>
  </si>
  <si>
    <t>2 - 14ma mensilità</t>
  </si>
  <si>
    <t>Impiegati/QS</t>
  </si>
  <si>
    <t>Trattamenti aggiuntivi rispetto a CCNL</t>
  </si>
  <si>
    <t>Iscritti al Fondo Gomma Plastica</t>
  </si>
  <si>
    <t>Valore Quadri/Imp/QS</t>
  </si>
  <si>
    <t>Valore Operai</t>
  </si>
  <si>
    <t>Valore operai</t>
  </si>
  <si>
    <t>Altri importi SI</t>
  </si>
  <si>
    <t>Altri importi NO</t>
  </si>
  <si>
    <t>Tipologia</t>
  </si>
  <si>
    <t>FASG&amp;P</t>
  </si>
  <si>
    <t>altri Fondi</t>
  </si>
  <si>
    <t>Specificare altro Fondo</t>
  </si>
  <si>
    <t>Quali</t>
  </si>
  <si>
    <t>Imp. + QS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</si>
</sst>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0.0%"/>
    <numFmt numFmtId="166" formatCode="0.0"/>
    <numFmt numFmtId="167" formatCode="_-* #,##0_-;\-* #,##0_-;_-* &quot;-&quot;??_-;_-@_-"/>
    <numFmt numFmtId="168" formatCode="#,##0\ &quot;€&quot;"/>
  </numFmts>
  <fonts count="145" x14ac:knownFonts="1">
    <font>
      <sz val="11"/>
      <color theme="1"/>
      <name val="Calibri"/>
      <family val="2"/>
      <scheme val="minor"/>
    </font>
    <font>
      <sz val="11"/>
      <color theme="1"/>
      <name val="Calibri"/>
      <family val="2"/>
      <scheme val="minor"/>
    </font>
    <font>
      <sz val="11"/>
      <color theme="0"/>
      <name val="Calibri"/>
      <family val="2"/>
      <scheme val="minor"/>
    </font>
    <font>
      <b/>
      <sz val="16"/>
      <color indexed="8"/>
      <name val="Arial"/>
      <family val="2"/>
    </font>
    <font>
      <b/>
      <sz val="16"/>
      <color indexed="56"/>
      <name val="Arial"/>
      <family val="2"/>
    </font>
    <font>
      <sz val="10"/>
      <name val="Arial"/>
      <family val="2"/>
    </font>
    <font>
      <sz val="10"/>
      <color indexed="8"/>
      <name val="Arial"/>
      <family val="2"/>
    </font>
    <font>
      <sz val="10"/>
      <color theme="1"/>
      <name val="Arial"/>
      <family val="2"/>
    </font>
    <font>
      <sz val="12"/>
      <color indexed="56"/>
      <name val="Arial"/>
      <family val="2"/>
    </font>
    <font>
      <sz val="10"/>
      <color indexed="9"/>
      <name val="Arial"/>
      <family val="2"/>
    </font>
    <font>
      <b/>
      <sz val="14"/>
      <color theme="1"/>
      <name val="Arial"/>
      <family val="2"/>
    </font>
    <font>
      <sz val="11"/>
      <color theme="1"/>
      <name val="Arial"/>
      <family val="2"/>
    </font>
    <font>
      <sz val="11"/>
      <name val="Arial"/>
      <family val="2"/>
    </font>
    <font>
      <sz val="11"/>
      <color indexed="8"/>
      <name val="Arial"/>
      <family val="2"/>
    </font>
    <font>
      <b/>
      <sz val="10"/>
      <name val="Arial"/>
      <family val="2"/>
    </font>
    <font>
      <b/>
      <sz val="14"/>
      <name val="Arial"/>
      <family val="2"/>
    </font>
    <font>
      <sz val="14"/>
      <name val="Arial"/>
      <family val="2"/>
    </font>
    <font>
      <sz val="14"/>
      <color indexed="8"/>
      <name val="Arial"/>
      <family val="2"/>
    </font>
    <font>
      <i/>
      <sz val="10"/>
      <name val="Arial"/>
      <family val="2"/>
    </font>
    <font>
      <sz val="11"/>
      <color rgb="FFFF0000"/>
      <name val="Arial"/>
      <family val="2"/>
    </font>
    <font>
      <b/>
      <sz val="11"/>
      <color theme="1"/>
      <name val="Calibri"/>
      <family val="2"/>
      <scheme val="minor"/>
    </font>
    <font>
      <b/>
      <sz val="11"/>
      <color rgb="FFFF3300"/>
      <name val="Calibri"/>
      <family val="2"/>
      <scheme val="minor"/>
    </font>
    <font>
      <b/>
      <i/>
      <sz val="10"/>
      <color rgb="FFFF0000"/>
      <name val="Arial"/>
      <family val="2"/>
    </font>
    <font>
      <sz val="11"/>
      <color theme="4" tint="0.39997558519241921"/>
      <name val="Calibri"/>
      <family val="2"/>
      <scheme val="minor"/>
    </font>
    <font>
      <sz val="11"/>
      <color theme="4" tint="0.39997558519241921"/>
      <name val="Arial"/>
      <family val="2"/>
    </font>
    <font>
      <b/>
      <sz val="10"/>
      <color theme="4" tint="0.39997558519241921"/>
      <name val="Arial"/>
      <family val="2"/>
    </font>
    <font>
      <sz val="10"/>
      <color theme="4" tint="0.39997558519241921"/>
      <name val="Arial"/>
      <family val="2"/>
    </font>
    <font>
      <i/>
      <u/>
      <sz val="10"/>
      <color theme="4" tint="0.39997558519241921"/>
      <name val="Arial"/>
      <family val="2"/>
    </font>
    <font>
      <i/>
      <u/>
      <sz val="11"/>
      <color theme="4" tint="0.39997558519241921"/>
      <name val="Calibri"/>
      <family val="2"/>
      <scheme val="minor"/>
    </font>
    <font>
      <sz val="9"/>
      <color theme="4" tint="0.39997558519241921"/>
      <name val="Arial"/>
      <family val="2"/>
    </font>
    <font>
      <b/>
      <i/>
      <sz val="9"/>
      <color theme="4" tint="0.39997558519241921"/>
      <name val="Arial"/>
      <family val="2"/>
    </font>
    <font>
      <i/>
      <sz val="10"/>
      <color theme="4" tint="0.39997558519241921"/>
      <name val="Arial"/>
      <family val="2"/>
    </font>
    <font>
      <b/>
      <i/>
      <sz val="12"/>
      <color theme="4" tint="0.39997558519241921"/>
      <name val="Arial"/>
      <family val="2"/>
    </font>
    <font>
      <sz val="10"/>
      <color theme="0"/>
      <name val="Arial"/>
      <family val="2"/>
    </font>
    <font>
      <sz val="11"/>
      <name val="Calibri"/>
      <family val="2"/>
      <scheme val="minor"/>
    </font>
    <font>
      <i/>
      <u/>
      <sz val="10"/>
      <name val="Arial"/>
      <family val="2"/>
    </font>
    <font>
      <b/>
      <i/>
      <sz val="10"/>
      <name val="Arial"/>
      <family val="2"/>
    </font>
    <font>
      <sz val="8"/>
      <color indexed="8"/>
      <name val="Tahoma"/>
      <family val="2"/>
    </font>
    <font>
      <b/>
      <u/>
      <sz val="10"/>
      <name val="Arial"/>
      <family val="2"/>
    </font>
    <font>
      <sz val="10"/>
      <name val="Calibri"/>
      <family val="2"/>
      <scheme val="minor"/>
    </font>
    <font>
      <sz val="10"/>
      <color theme="0"/>
      <name val="Calibri"/>
      <family val="2"/>
      <scheme val="minor"/>
    </font>
    <font>
      <sz val="12"/>
      <color theme="0"/>
      <name val="Arial"/>
      <family val="2"/>
    </font>
    <font>
      <b/>
      <sz val="10"/>
      <color theme="1"/>
      <name val="Arial"/>
      <family val="2"/>
    </font>
    <font>
      <sz val="12"/>
      <color theme="1"/>
      <name val="Arial"/>
      <family val="2"/>
    </font>
    <font>
      <b/>
      <i/>
      <sz val="10"/>
      <color theme="1"/>
      <name val="Arial"/>
      <family val="2"/>
    </font>
    <font>
      <sz val="9"/>
      <color rgb="FFFF0000"/>
      <name val="Arial"/>
      <family val="2"/>
    </font>
    <font>
      <b/>
      <i/>
      <sz val="12"/>
      <color rgb="FFFF0000"/>
      <name val="Arial"/>
      <family val="2"/>
    </font>
    <font>
      <sz val="8"/>
      <color rgb="FFFF0000"/>
      <name val="Arial"/>
      <family val="2"/>
    </font>
    <font>
      <sz val="10"/>
      <color rgb="FFFF0000"/>
      <name val="Arial"/>
      <family val="2"/>
    </font>
    <font>
      <sz val="11"/>
      <color rgb="FF0000FF"/>
      <name val="Calibri"/>
      <family val="2"/>
      <scheme val="minor"/>
    </font>
    <font>
      <i/>
      <sz val="10"/>
      <color rgb="FFFF0000"/>
      <name val="Arial"/>
      <family val="2"/>
    </font>
    <font>
      <b/>
      <sz val="10"/>
      <color theme="0"/>
      <name val="Arial"/>
      <family val="2"/>
    </font>
    <font>
      <b/>
      <u/>
      <sz val="10"/>
      <color theme="1"/>
      <name val="Arial"/>
      <family val="2"/>
    </font>
    <font>
      <sz val="11"/>
      <color rgb="FFFF0000"/>
      <name val="Calibri"/>
      <family val="2"/>
      <scheme val="minor"/>
    </font>
    <font>
      <b/>
      <i/>
      <sz val="8"/>
      <color rgb="FFFF0000"/>
      <name val="Arial"/>
      <family val="2"/>
    </font>
    <font>
      <sz val="14"/>
      <color rgb="FFFF0000"/>
      <name val="Arial"/>
      <family val="2"/>
    </font>
    <font>
      <u/>
      <sz val="9"/>
      <color rgb="FFFF0000"/>
      <name val="Arial"/>
      <family val="2"/>
    </font>
    <font>
      <sz val="10"/>
      <color theme="1"/>
      <name val="Calibri"/>
      <family val="2"/>
      <scheme val="minor"/>
    </font>
    <font>
      <b/>
      <sz val="10"/>
      <name val="Calibri"/>
      <family val="2"/>
      <scheme val="minor"/>
    </font>
    <font>
      <sz val="8"/>
      <name val="Calibri"/>
      <family val="2"/>
      <scheme val="minor"/>
    </font>
    <font>
      <b/>
      <i/>
      <sz val="9"/>
      <color theme="1"/>
      <name val="Arial"/>
      <family val="2"/>
    </font>
    <font>
      <sz val="9"/>
      <color theme="1"/>
      <name val="Arial"/>
      <family val="2"/>
    </font>
    <font>
      <i/>
      <sz val="10"/>
      <color theme="1"/>
      <name val="Arial"/>
      <family val="2"/>
    </font>
    <font>
      <sz val="8"/>
      <color theme="1"/>
      <name val="Arial"/>
      <family val="2"/>
    </font>
    <font>
      <vertAlign val="superscript"/>
      <sz val="9"/>
      <color theme="1"/>
      <name val="Arial"/>
      <family val="2"/>
    </font>
    <font>
      <i/>
      <sz val="8"/>
      <color theme="1"/>
      <name val="Arial"/>
      <family val="2"/>
    </font>
    <font>
      <b/>
      <sz val="11"/>
      <color theme="1"/>
      <name val="Arial"/>
      <family val="2"/>
    </font>
    <font>
      <i/>
      <sz val="9"/>
      <color theme="1"/>
      <name val="Arial"/>
      <family val="2"/>
    </font>
    <font>
      <b/>
      <sz val="12"/>
      <color rgb="FFC00000"/>
      <name val="Arial"/>
      <family val="2"/>
    </font>
    <font>
      <vertAlign val="superscript"/>
      <sz val="10"/>
      <name val="Arial"/>
      <family val="2"/>
    </font>
    <font>
      <b/>
      <sz val="12"/>
      <color rgb="FF008000"/>
      <name val="Arial"/>
      <family val="2"/>
    </font>
    <font>
      <b/>
      <sz val="12"/>
      <color theme="6" tint="-0.249977111117893"/>
      <name val="Arial"/>
      <family val="2"/>
    </font>
    <font>
      <sz val="9"/>
      <name val="Arial"/>
      <family val="2"/>
    </font>
    <font>
      <b/>
      <i/>
      <sz val="14"/>
      <name val="Arial"/>
      <family val="2"/>
    </font>
    <font>
      <sz val="9"/>
      <color theme="0"/>
      <name val="Arial"/>
      <family val="2"/>
    </font>
    <font>
      <b/>
      <sz val="11"/>
      <color theme="0"/>
      <name val="Arial"/>
      <family val="2"/>
    </font>
    <font>
      <b/>
      <i/>
      <sz val="11"/>
      <color theme="1"/>
      <name val="Arial"/>
      <family val="2"/>
    </font>
    <font>
      <b/>
      <sz val="12"/>
      <color rgb="FF0000FF"/>
      <name val="Arial"/>
      <family val="2"/>
    </font>
    <font>
      <i/>
      <sz val="9"/>
      <color rgb="FFFF0000"/>
      <name val="Arial"/>
      <family val="2"/>
    </font>
    <font>
      <i/>
      <sz val="10"/>
      <color theme="9" tint="-0.249977111117893"/>
      <name val="Arial"/>
      <family val="2"/>
    </font>
    <font>
      <sz val="8.5"/>
      <color rgb="FFFF0000"/>
      <name val="Arial"/>
      <family val="2"/>
    </font>
    <font>
      <sz val="11"/>
      <color theme="3"/>
      <name val="Arial"/>
      <family val="2"/>
    </font>
    <font>
      <b/>
      <sz val="14"/>
      <color theme="3"/>
      <name val="Arial"/>
      <family val="2"/>
    </font>
    <font>
      <b/>
      <sz val="11"/>
      <color theme="3"/>
      <name val="Arial"/>
      <family val="2"/>
    </font>
    <font>
      <i/>
      <sz val="11"/>
      <color theme="0"/>
      <name val="Arial"/>
      <family val="2"/>
    </font>
    <font>
      <b/>
      <i/>
      <sz val="11"/>
      <color theme="0"/>
      <name val="Arial"/>
      <family val="2"/>
    </font>
    <font>
      <sz val="11"/>
      <color theme="0"/>
      <name val="Arial"/>
      <family val="2"/>
    </font>
    <font>
      <b/>
      <u/>
      <sz val="11"/>
      <name val="Arial"/>
      <family val="2"/>
    </font>
    <font>
      <b/>
      <i/>
      <sz val="11"/>
      <name val="Arial"/>
      <family val="2"/>
    </font>
    <font>
      <b/>
      <i/>
      <u/>
      <sz val="11"/>
      <name val="Arial"/>
      <family val="2"/>
    </font>
    <font>
      <b/>
      <sz val="11"/>
      <name val="Arial"/>
      <family val="2"/>
    </font>
    <font>
      <u/>
      <sz val="11"/>
      <color theme="10"/>
      <name val="Calibri"/>
      <family val="2"/>
      <scheme val="minor"/>
    </font>
    <font>
      <i/>
      <sz val="11"/>
      <color theme="1"/>
      <name val="Arial"/>
      <family val="2"/>
    </font>
    <font>
      <b/>
      <i/>
      <u/>
      <sz val="11"/>
      <color theme="1"/>
      <name val="Arial"/>
      <family val="2"/>
    </font>
    <font>
      <b/>
      <i/>
      <u/>
      <sz val="10"/>
      <color theme="1"/>
      <name val="Arial"/>
      <family val="2"/>
    </font>
    <font>
      <b/>
      <u/>
      <sz val="11"/>
      <color theme="1"/>
      <name val="Arial"/>
      <family val="2"/>
    </font>
    <font>
      <u/>
      <sz val="11"/>
      <color theme="1"/>
      <name val="Arial"/>
      <family val="2"/>
    </font>
    <font>
      <b/>
      <sz val="10"/>
      <color rgb="FFFF0000"/>
      <name val="Arial"/>
      <family val="2"/>
    </font>
    <font>
      <b/>
      <i/>
      <u/>
      <sz val="10"/>
      <name val="Arial"/>
      <family val="2"/>
    </font>
    <font>
      <i/>
      <u/>
      <sz val="10"/>
      <color theme="1"/>
      <name val="Arial"/>
      <family val="2"/>
    </font>
    <font>
      <b/>
      <sz val="8"/>
      <color rgb="FFFF0000"/>
      <name val="Arial"/>
      <family val="2"/>
    </font>
    <font>
      <sz val="8"/>
      <color indexed="10"/>
      <name val="Arial"/>
      <family val="2"/>
    </font>
    <font>
      <i/>
      <sz val="10"/>
      <color rgb="FF0000FF"/>
      <name val="Arial"/>
      <family val="2"/>
    </font>
    <font>
      <sz val="10"/>
      <color rgb="FF0000FF"/>
      <name val="Arial"/>
      <family val="2"/>
    </font>
    <font>
      <sz val="8"/>
      <color rgb="FF0000FF"/>
      <name val="Arial"/>
      <family val="2"/>
    </font>
    <font>
      <i/>
      <sz val="10"/>
      <color theme="1"/>
      <name val="Arial"/>
      <family val="2"/>
    </font>
    <font>
      <i/>
      <sz val="11"/>
      <color theme="1"/>
      <name val="Calibri"/>
      <family val="2"/>
      <scheme val="minor"/>
    </font>
    <font>
      <sz val="11"/>
      <color rgb="FF00B0F0"/>
      <name val="Arial"/>
      <family val="2"/>
    </font>
    <font>
      <b/>
      <sz val="11"/>
      <color rgb="FF00B0F0"/>
      <name val="Arial"/>
      <family val="2"/>
    </font>
    <font>
      <i/>
      <sz val="9"/>
      <color rgb="FFBF5B09"/>
      <name val="Arial"/>
      <family val="2"/>
    </font>
    <font>
      <i/>
      <sz val="10"/>
      <color rgb="FFBF5B09"/>
      <name val="Arial"/>
      <family val="2"/>
    </font>
    <font>
      <b/>
      <i/>
      <sz val="10"/>
      <color rgb="FFBF5B09"/>
      <name val="Arial"/>
      <family val="2"/>
    </font>
    <font>
      <u/>
      <sz val="9"/>
      <name val="Arial"/>
      <family val="2"/>
    </font>
    <font>
      <b/>
      <sz val="26"/>
      <color rgb="FFFF0000"/>
      <name val="Arial"/>
      <family val="2"/>
    </font>
    <font>
      <b/>
      <sz val="9"/>
      <name val="Arial"/>
      <family val="2"/>
    </font>
    <font>
      <b/>
      <sz val="9"/>
      <color theme="1"/>
      <name val="Arial"/>
      <family val="2"/>
    </font>
    <font>
      <b/>
      <sz val="10"/>
      <name val="Calibri"/>
      <family val="2"/>
    </font>
    <font>
      <b/>
      <sz val="11"/>
      <color rgb="FFFF0000"/>
      <name val="Calibri"/>
      <family val="2"/>
      <scheme val="minor"/>
    </font>
    <font>
      <sz val="8"/>
      <name val="Arial"/>
      <family val="2"/>
    </font>
    <font>
      <b/>
      <sz val="11"/>
      <name val="Calibri"/>
      <family val="2"/>
      <scheme val="minor"/>
    </font>
    <font>
      <b/>
      <sz val="9"/>
      <color rgb="FFFF0000"/>
      <name val="Arial"/>
      <family val="2"/>
    </font>
    <font>
      <b/>
      <sz val="10"/>
      <color theme="4"/>
      <name val="Arial"/>
      <family val="2"/>
    </font>
    <font>
      <b/>
      <sz val="12"/>
      <name val="Arial"/>
      <family val="2"/>
    </font>
    <font>
      <b/>
      <strike/>
      <sz val="10"/>
      <color rgb="FFFF0000"/>
      <name val="Arial"/>
      <family val="2"/>
    </font>
    <font>
      <vertAlign val="superscript"/>
      <sz val="10"/>
      <color theme="1"/>
      <name val="Arial"/>
      <family val="2"/>
    </font>
    <font>
      <b/>
      <i/>
      <sz val="9"/>
      <color theme="0"/>
      <name val="Arial"/>
      <family val="2"/>
    </font>
    <font>
      <b/>
      <sz val="9"/>
      <color theme="0"/>
      <name val="Arial"/>
      <family val="2"/>
    </font>
    <font>
      <i/>
      <u/>
      <sz val="9"/>
      <color theme="1"/>
      <name val="Arial"/>
      <family val="2"/>
    </font>
    <font>
      <b/>
      <vertAlign val="superscript"/>
      <sz val="10"/>
      <color theme="1"/>
      <name val="Arial"/>
      <family val="2"/>
    </font>
    <font>
      <b/>
      <i/>
      <sz val="9"/>
      <name val="Arial"/>
      <family val="2"/>
    </font>
    <font>
      <sz val="10"/>
      <color theme="1"/>
      <name val="Aptos Narrow"/>
      <family val="2"/>
    </font>
    <font>
      <b/>
      <sz val="9.5"/>
      <name val="Arial"/>
      <family val="2"/>
    </font>
    <font>
      <sz val="9.9"/>
      <color theme="1"/>
      <name val="Arial"/>
      <family val="2"/>
    </font>
    <font>
      <sz val="8"/>
      <color theme="1"/>
      <name val="Calibri"/>
      <family val="2"/>
      <scheme val="minor"/>
    </font>
    <font>
      <b/>
      <vertAlign val="superscript"/>
      <sz val="10"/>
      <name val="Arial"/>
      <family val="2"/>
    </font>
    <font>
      <b/>
      <sz val="14"/>
      <name val="Aptos Narrow"/>
      <family val="2"/>
    </font>
    <font>
      <b/>
      <i/>
      <sz val="8"/>
      <color indexed="10"/>
      <name val="Arial"/>
      <family val="2"/>
    </font>
    <font>
      <b/>
      <i/>
      <sz val="10"/>
      <color indexed="10"/>
      <name val="Arial"/>
      <family val="2"/>
    </font>
    <font>
      <b/>
      <i/>
      <sz val="11"/>
      <color rgb="FFFF0000"/>
      <name val="Arial"/>
      <family val="2"/>
    </font>
    <font>
      <b/>
      <sz val="12"/>
      <color rgb="FFFF0000"/>
      <name val="Arial"/>
      <family val="2"/>
    </font>
    <font>
      <b/>
      <sz val="11"/>
      <color rgb="FFFF0000"/>
      <name val="Arial"/>
      <family val="2"/>
    </font>
    <font>
      <b/>
      <sz val="10"/>
      <color indexed="8"/>
      <name val="Arial"/>
      <family val="2"/>
    </font>
    <font>
      <b/>
      <sz val="11"/>
      <color indexed="8"/>
      <name val="Arial"/>
      <family val="2"/>
    </font>
    <font>
      <b/>
      <sz val="11"/>
      <color theme="8" tint="-0.499984740745262"/>
      <name val="Arial"/>
      <family val="2"/>
    </font>
    <font>
      <b/>
      <sz val="12"/>
      <color theme="1"/>
      <name val="Arial"/>
      <family val="2"/>
    </font>
  </fonts>
  <fills count="28">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rgb="FF92D050"/>
        <bgColor indexed="64"/>
      </patternFill>
    </fill>
    <fill>
      <patternFill patternType="solid">
        <fgColor indexed="9"/>
        <bgColor indexed="64"/>
      </patternFill>
    </fill>
    <fill>
      <patternFill patternType="solid">
        <fgColor rgb="FFFFFF00"/>
        <bgColor indexed="64"/>
      </patternFill>
    </fill>
    <fill>
      <patternFill patternType="lightGray">
        <fgColor indexed="47"/>
        <bgColor indexed="9"/>
      </patternFill>
    </fill>
    <fill>
      <patternFill patternType="darkGray">
        <fgColor indexed="47"/>
      </patternFill>
    </fill>
    <fill>
      <patternFill patternType="solid">
        <fgColor indexed="47"/>
        <bgColor indexed="64"/>
      </patternFill>
    </fill>
    <fill>
      <patternFill patternType="solid">
        <fgColor theme="0" tint="-4.9989318521683403E-2"/>
        <bgColor indexed="64"/>
      </patternFill>
    </fill>
    <fill>
      <patternFill patternType="solid">
        <fgColor rgb="FFFF0000"/>
        <bgColor indexed="64"/>
      </patternFill>
    </fill>
    <fill>
      <patternFill patternType="mediumGray"/>
    </fill>
    <fill>
      <patternFill patternType="solid">
        <fgColor rgb="FFFFFFCC"/>
        <bgColor indexed="64"/>
      </patternFill>
    </fill>
    <fill>
      <patternFill patternType="solid">
        <fgColor theme="0" tint="-0.14999847407452621"/>
        <bgColor indexed="64"/>
      </patternFill>
    </fill>
    <fill>
      <patternFill patternType="solid">
        <fgColor indexed="9"/>
        <bgColor indexed="9"/>
      </patternFill>
    </fill>
    <fill>
      <patternFill patternType="solid">
        <fgColor theme="4" tint="0.39997558519241921"/>
        <bgColor indexed="64"/>
      </patternFill>
    </fill>
    <fill>
      <patternFill patternType="solid">
        <fgColor theme="4"/>
        <bgColor indexed="64"/>
      </patternFill>
    </fill>
    <fill>
      <patternFill patternType="solid">
        <fgColor theme="0" tint="-0.249977111117893"/>
        <bgColor indexed="64"/>
      </patternFill>
    </fill>
    <fill>
      <patternFill patternType="solid">
        <fgColor theme="0" tint="-0.14996795556505021"/>
        <bgColor indexed="64"/>
      </patternFill>
    </fill>
    <fill>
      <patternFill patternType="solid">
        <fgColor rgb="FFCDFFCD"/>
        <bgColor indexed="64"/>
      </patternFill>
    </fill>
    <fill>
      <patternFill patternType="solid">
        <fgColor rgb="FF99FF99"/>
        <bgColor indexed="64"/>
      </patternFill>
    </fill>
    <fill>
      <patternFill patternType="solid">
        <fgColor theme="4" tint="0.79998168889431442"/>
        <bgColor indexed="64"/>
      </patternFill>
    </fill>
    <fill>
      <patternFill patternType="solid">
        <fgColor rgb="FFFFCC99"/>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rgb="FFFFCCCC"/>
        <bgColor indexed="64"/>
      </patternFill>
    </fill>
  </fills>
  <borders count="105">
    <border>
      <left/>
      <right/>
      <top/>
      <bottom/>
      <diagonal/>
    </border>
    <border>
      <left/>
      <right/>
      <top/>
      <bottom style="dotted">
        <color indexed="64"/>
      </bottom>
      <diagonal/>
    </border>
    <border>
      <left style="dotted">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bottom/>
      <diagonal/>
    </border>
    <border>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hair">
        <color indexed="64"/>
      </right>
      <top/>
      <bottom style="thin">
        <color indexed="64"/>
      </bottom>
      <diagonal/>
    </border>
    <border>
      <left/>
      <right/>
      <top/>
      <bottom style="hair">
        <color indexed="64"/>
      </bottom>
      <diagonal/>
    </border>
    <border>
      <left style="thin">
        <color indexed="64"/>
      </left>
      <right/>
      <top/>
      <bottom style="hair">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dotted">
        <color indexed="64"/>
      </left>
      <right style="dotted">
        <color indexed="64"/>
      </right>
      <top style="dotted">
        <color indexed="64"/>
      </top>
      <bottom style="dotted">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right style="thin">
        <color indexed="64"/>
      </right>
      <top style="thin">
        <color indexed="64"/>
      </top>
      <bottom/>
      <diagonal/>
    </border>
    <border>
      <left/>
      <right style="thin">
        <color indexed="64"/>
      </right>
      <top/>
      <bottom style="hair">
        <color indexed="64"/>
      </bottom>
      <diagonal/>
    </border>
    <border>
      <left style="mediumDashed">
        <color indexed="64"/>
      </left>
      <right/>
      <top/>
      <bottom style="thin">
        <color indexed="64"/>
      </bottom>
      <diagonal/>
    </border>
    <border>
      <left style="hair">
        <color indexed="64"/>
      </left>
      <right style="thin">
        <color indexed="64"/>
      </right>
      <top style="thin">
        <color indexed="64"/>
      </top>
      <bottom style="thin">
        <color indexed="64"/>
      </bottom>
      <diagonal/>
    </border>
    <border>
      <left/>
      <right/>
      <top style="dotted">
        <color indexed="64"/>
      </top>
      <bottom style="dotted">
        <color indexed="64"/>
      </bottom>
      <diagonal/>
    </border>
    <border>
      <left style="hair">
        <color indexed="64"/>
      </left>
      <right style="hair">
        <color indexed="64"/>
      </right>
      <top/>
      <bottom/>
      <diagonal/>
    </border>
    <border>
      <left style="thin">
        <color theme="4"/>
      </left>
      <right/>
      <top style="thin">
        <color theme="4"/>
      </top>
      <bottom style="thin">
        <color theme="4"/>
      </bottom>
      <diagonal/>
    </border>
    <border>
      <left/>
      <right/>
      <top style="thin">
        <color theme="4"/>
      </top>
      <bottom style="thin">
        <color theme="4"/>
      </bottom>
      <diagonal/>
    </border>
    <border>
      <left/>
      <right style="thin">
        <color theme="4"/>
      </right>
      <top style="thin">
        <color theme="4"/>
      </top>
      <bottom style="thin">
        <color theme="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bottom/>
      <diagonal/>
    </border>
    <border>
      <left/>
      <right/>
      <top style="dotted">
        <color indexed="64"/>
      </top>
      <bottom/>
      <diagonal/>
    </border>
    <border>
      <left style="dotted">
        <color indexed="64"/>
      </left>
      <right style="dotted">
        <color indexed="64"/>
      </right>
      <top style="dotted">
        <color indexed="64"/>
      </top>
      <bottom/>
      <diagonal/>
    </border>
    <border>
      <left style="dotted">
        <color indexed="64"/>
      </left>
      <right style="dotted">
        <color indexed="64"/>
      </right>
      <top/>
      <bottom style="dotted">
        <color indexed="64"/>
      </bottom>
      <diagonal/>
    </border>
    <border>
      <left style="thin">
        <color indexed="64"/>
      </left>
      <right style="thin">
        <color indexed="64"/>
      </right>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right style="thin">
        <color indexed="64"/>
      </right>
      <top style="dotted">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theme="4" tint="0.59996337778862885"/>
      </left>
      <right style="thin">
        <color theme="4" tint="0.59996337778862885"/>
      </right>
      <top style="thin">
        <color theme="4" tint="0.59996337778862885"/>
      </top>
      <bottom style="thin">
        <color theme="4" tint="0.59996337778862885"/>
      </bottom>
      <diagonal/>
    </border>
    <border>
      <left style="thin">
        <color indexed="64"/>
      </left>
      <right style="thin">
        <color indexed="64"/>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right style="dotted">
        <color indexed="64"/>
      </right>
      <top/>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hair">
        <color indexed="64"/>
      </right>
      <top style="thin">
        <color indexed="64"/>
      </top>
      <bottom style="thin">
        <color indexed="64"/>
      </bottom>
      <diagonal/>
    </border>
    <border>
      <left/>
      <right style="hair">
        <color indexed="64"/>
      </right>
      <top style="thin">
        <color indexed="64"/>
      </top>
      <bottom/>
      <diagonal/>
    </border>
    <border>
      <left/>
      <right style="dotted">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dotted">
        <color indexed="64"/>
      </right>
      <top style="dotted">
        <color indexed="64"/>
      </top>
      <bottom style="hair">
        <color indexed="64"/>
      </bottom>
      <diagonal/>
    </border>
    <border>
      <left style="hair">
        <color indexed="64"/>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dotted">
        <color indexed="64"/>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style="dotted">
        <color indexed="64"/>
      </right>
      <top/>
      <bottom style="dotted">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dotted">
        <color indexed="64"/>
      </bottom>
      <diagonal/>
    </border>
    <border>
      <left/>
      <right style="dotted">
        <color indexed="64"/>
      </right>
      <top style="thin">
        <color indexed="64"/>
      </top>
      <bottom style="dotted">
        <color indexed="64"/>
      </bottom>
      <diagonal/>
    </border>
    <border>
      <left style="dashDot">
        <color theme="4"/>
      </left>
      <right/>
      <top/>
      <bottom/>
      <diagonal/>
    </border>
    <border>
      <left/>
      <right/>
      <top/>
      <bottom style="double">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diagonal/>
    </border>
    <border>
      <left style="thin">
        <color indexed="64"/>
      </left>
      <right/>
      <top style="dotted">
        <color indexed="64"/>
      </top>
      <bottom/>
      <diagonal/>
    </border>
    <border>
      <left style="thin">
        <color indexed="64"/>
      </left>
      <right/>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s>
  <cellStyleXfs count="14">
    <xf numFmtId="0" fontId="0" fillId="0" borderId="0"/>
    <xf numFmtId="9" fontId="1" fillId="0" borderId="0" applyFont="0" applyFill="0" applyBorder="0" applyAlignment="0" applyProtection="0"/>
    <xf numFmtId="0" fontId="11" fillId="0" borderId="0"/>
    <xf numFmtId="0" fontId="5" fillId="0" borderId="0"/>
    <xf numFmtId="0" fontId="5" fillId="0" borderId="0"/>
    <xf numFmtId="0" fontId="11" fillId="0" borderId="0"/>
    <xf numFmtId="0" fontId="11" fillId="0" borderId="0"/>
    <xf numFmtId="9" fontId="13"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0" fontId="91" fillId="0" borderId="0" applyNumberFormat="0" applyFill="0" applyBorder="0" applyAlignment="0" applyProtection="0"/>
    <xf numFmtId="43" fontId="1" fillId="0" borderId="0" applyFont="0" applyFill="0" applyBorder="0" applyAlignment="0" applyProtection="0"/>
    <xf numFmtId="0" fontId="5" fillId="0" borderId="0">
      <protection locked="0"/>
    </xf>
  </cellStyleXfs>
  <cellXfs count="1413">
    <xf numFmtId="0" fontId="0" fillId="0" borderId="0" xfId="0"/>
    <xf numFmtId="0" fontId="0" fillId="13" borderId="0" xfId="0" applyFill="1"/>
    <xf numFmtId="0" fontId="14" fillId="13" borderId="0" xfId="3" applyFont="1" applyFill="1" applyAlignment="1">
      <alignment vertical="center"/>
    </xf>
    <xf numFmtId="0" fontId="14" fillId="0" borderId="0" xfId="5" applyFont="1" applyAlignment="1">
      <alignment horizontal="center" vertical="center"/>
    </xf>
    <xf numFmtId="0" fontId="14" fillId="0" borderId="0" xfId="5" applyFont="1" applyAlignment="1">
      <alignment vertical="center"/>
    </xf>
    <xf numFmtId="0" fontId="14" fillId="0" borderId="0" xfId="5" applyFont="1" applyAlignment="1">
      <alignment horizontal="left" vertical="center" wrapText="1"/>
    </xf>
    <xf numFmtId="0" fontId="5" fillId="0" borderId="0" xfId="5" applyFont="1" applyAlignment="1">
      <alignment vertical="center"/>
    </xf>
    <xf numFmtId="0" fontId="5" fillId="0" borderId="0" xfId="5" applyFont="1"/>
    <xf numFmtId="0" fontId="5" fillId="0" borderId="0" xfId="5" applyFont="1" applyAlignment="1">
      <alignment horizontal="center"/>
    </xf>
    <xf numFmtId="0" fontId="5" fillId="0" borderId="0" xfId="5" applyFont="1" applyAlignment="1">
      <alignment horizontal="left"/>
    </xf>
    <xf numFmtId="0" fontId="11" fillId="0" borderId="0" xfId="5"/>
    <xf numFmtId="3" fontId="5" fillId="7" borderId="11" xfId="0" applyNumberFormat="1" applyFont="1" applyFill="1" applyBorder="1" applyAlignment="1" applyProtection="1">
      <alignment horizontal="center" vertical="center"/>
      <protection locked="0"/>
    </xf>
    <xf numFmtId="3" fontId="5" fillId="7" borderId="8" xfId="0" applyNumberFormat="1" applyFont="1" applyFill="1" applyBorder="1" applyAlignment="1" applyProtection="1">
      <alignment horizontal="center" vertical="center"/>
      <protection locked="0"/>
    </xf>
    <xf numFmtId="3" fontId="5" fillId="7" borderId="21" xfId="0" applyNumberFormat="1" applyFont="1" applyFill="1" applyBorder="1" applyAlignment="1" applyProtection="1">
      <alignment horizontal="center" vertical="center"/>
      <protection locked="0"/>
    </xf>
    <xf numFmtId="0" fontId="57" fillId="0" borderId="0" xfId="0" applyFont="1"/>
    <xf numFmtId="0" fontId="58" fillId="0" borderId="26" xfId="0" applyFont="1" applyBorder="1" applyAlignment="1">
      <alignment vertical="center" wrapText="1"/>
    </xf>
    <xf numFmtId="49" fontId="58" fillId="14" borderId="26" xfId="0" applyNumberFormat="1" applyFont="1" applyFill="1" applyBorder="1" applyAlignment="1">
      <alignment horizontal="center" vertical="center" wrapText="1"/>
    </xf>
    <xf numFmtId="49" fontId="58" fillId="0" borderId="26" xfId="0" applyNumberFormat="1" applyFont="1" applyBorder="1" applyAlignment="1">
      <alignment horizontal="left" vertical="center" wrapText="1"/>
    </xf>
    <xf numFmtId="0" fontId="57" fillId="0" borderId="0" xfId="0" applyFont="1" applyAlignment="1">
      <alignment horizontal="center"/>
    </xf>
    <xf numFmtId="49" fontId="39" fillId="14" borderId="26" xfId="0" applyNumberFormat="1" applyFont="1" applyFill="1" applyBorder="1" applyAlignment="1">
      <alignment horizontal="right" vertical="center" wrapText="1"/>
    </xf>
    <xf numFmtId="0" fontId="39" fillId="0" borderId="26" xfId="0" applyFont="1" applyBorder="1" applyAlignment="1">
      <alignment horizontal="right" vertical="center" wrapText="1"/>
    </xf>
    <xf numFmtId="0" fontId="57" fillId="0" borderId="0" xfId="0" applyFont="1" applyAlignment="1">
      <alignment horizontal="right"/>
    </xf>
    <xf numFmtId="0" fontId="22" fillId="2" borderId="0" xfId="0" applyFont="1" applyFill="1" applyAlignment="1" applyProtection="1">
      <alignment vertical="center"/>
      <protection hidden="1"/>
    </xf>
    <xf numFmtId="0" fontId="54" fillId="2" borderId="0" xfId="0" applyFont="1" applyFill="1" applyAlignment="1" applyProtection="1">
      <alignment horizontal="left" vertical="center"/>
      <protection hidden="1"/>
    </xf>
    <xf numFmtId="0" fontId="47" fillId="2" borderId="0" xfId="0" applyFont="1" applyFill="1" applyAlignment="1" applyProtection="1">
      <alignment horizontal="left" vertical="center" indent="1"/>
      <protection hidden="1"/>
    </xf>
    <xf numFmtId="0" fontId="47" fillId="0" borderId="0" xfId="0" applyFont="1" applyAlignment="1" applyProtection="1">
      <alignment horizontal="left" vertical="center" indent="1"/>
      <protection hidden="1"/>
    </xf>
    <xf numFmtId="0" fontId="48" fillId="2" borderId="0" xfId="0" applyFont="1" applyFill="1" applyAlignment="1" applyProtection="1">
      <alignment vertical="center"/>
      <protection hidden="1"/>
    </xf>
    <xf numFmtId="0" fontId="19" fillId="0" borderId="0" xfId="0" applyFont="1" applyAlignment="1" applyProtection="1">
      <alignment horizontal="left" vertical="center" indent="1"/>
      <protection hidden="1"/>
    </xf>
    <xf numFmtId="0" fontId="47" fillId="0" borderId="0" xfId="0" applyFont="1" applyAlignment="1" applyProtection="1">
      <alignment vertical="center"/>
      <protection hidden="1"/>
    </xf>
    <xf numFmtId="0" fontId="47" fillId="0" borderId="0" xfId="0" applyFont="1" applyAlignment="1" applyProtection="1">
      <alignment vertical="top" wrapText="1"/>
      <protection hidden="1"/>
    </xf>
    <xf numFmtId="0" fontId="19" fillId="0" borderId="0" xfId="0" applyFont="1" applyProtection="1">
      <protection hidden="1"/>
    </xf>
    <xf numFmtId="0" fontId="45" fillId="2" borderId="0" xfId="0" applyFont="1" applyFill="1" applyAlignment="1" applyProtection="1">
      <alignment horizontal="left" vertical="center"/>
      <protection hidden="1"/>
    </xf>
    <xf numFmtId="0" fontId="47" fillId="2" borderId="0" xfId="0" applyFont="1" applyFill="1" applyAlignment="1" applyProtection="1">
      <alignment horizontal="left" vertical="center"/>
      <protection hidden="1"/>
    </xf>
    <xf numFmtId="0" fontId="55" fillId="2" borderId="0" xfId="0" applyFont="1" applyFill="1" applyAlignment="1" applyProtection="1">
      <alignment horizontal="left" vertical="center" indent="1"/>
      <protection hidden="1"/>
    </xf>
    <xf numFmtId="1" fontId="48" fillId="0" borderId="0" xfId="0" applyNumberFormat="1" applyFont="1" applyAlignment="1" applyProtection="1">
      <alignment horizontal="left" vertical="center" indent="1"/>
      <protection hidden="1"/>
    </xf>
    <xf numFmtId="0" fontId="47" fillId="0" borderId="0" xfId="0" applyFont="1" applyAlignment="1" applyProtection="1">
      <alignment horizontal="left" vertical="center"/>
      <protection hidden="1"/>
    </xf>
    <xf numFmtId="0" fontId="53" fillId="0" borderId="0" xfId="0" applyFont="1" applyProtection="1">
      <protection hidden="1"/>
    </xf>
    <xf numFmtId="0" fontId="45" fillId="0" borderId="0" xfId="0" applyFont="1" applyProtection="1">
      <protection hidden="1"/>
    </xf>
    <xf numFmtId="0" fontId="19" fillId="0" borderId="0" xfId="0" applyFont="1" applyAlignment="1" applyProtection="1">
      <alignment vertical="center"/>
      <protection hidden="1"/>
    </xf>
    <xf numFmtId="0" fontId="48" fillId="0" borderId="0" xfId="0" applyFont="1" applyAlignment="1" applyProtection="1">
      <alignment horizontal="center" wrapText="1"/>
      <protection hidden="1"/>
    </xf>
    <xf numFmtId="0" fontId="56" fillId="0" borderId="0" xfId="0" applyFont="1" applyAlignment="1" applyProtection="1">
      <alignment horizontal="left" vertical="center"/>
      <protection hidden="1"/>
    </xf>
    <xf numFmtId="0" fontId="45" fillId="0" borderId="0" xfId="0" applyFont="1" applyAlignment="1" applyProtection="1">
      <alignment vertical="center"/>
      <protection hidden="1"/>
    </xf>
    <xf numFmtId="0" fontId="45" fillId="0" borderId="0" xfId="0" applyFont="1" applyAlignment="1" applyProtection="1">
      <alignment horizontal="left" vertical="center" wrapText="1"/>
      <protection hidden="1"/>
    </xf>
    <xf numFmtId="0" fontId="46" fillId="0" borderId="0" xfId="0" applyFont="1" applyAlignment="1" applyProtection="1">
      <alignment vertical="center"/>
      <protection hidden="1"/>
    </xf>
    <xf numFmtId="0" fontId="45" fillId="0" borderId="0" xfId="0" applyFont="1" applyAlignment="1" applyProtection="1">
      <alignment vertical="center" wrapText="1"/>
      <protection hidden="1"/>
    </xf>
    <xf numFmtId="0" fontId="47" fillId="0" borderId="0" xfId="0" applyFont="1" applyAlignment="1" applyProtection="1">
      <alignment vertical="center" wrapText="1"/>
      <protection hidden="1"/>
    </xf>
    <xf numFmtId="1" fontId="47" fillId="0" borderId="0" xfId="0" applyNumberFormat="1" applyFont="1" applyAlignment="1" applyProtection="1">
      <alignment vertical="center"/>
      <protection hidden="1"/>
    </xf>
    <xf numFmtId="0" fontId="63" fillId="0" borderId="0" xfId="0" applyFont="1" applyAlignment="1" applyProtection="1">
      <alignment horizontal="left" vertical="center" indent="1"/>
      <protection hidden="1"/>
    </xf>
    <xf numFmtId="0" fontId="11" fillId="0" borderId="0" xfId="0" applyFont="1" applyProtection="1">
      <protection hidden="1"/>
    </xf>
    <xf numFmtId="0" fontId="61" fillId="0" borderId="0" xfId="0" applyFont="1" applyAlignment="1" applyProtection="1">
      <alignment vertical="center"/>
      <protection hidden="1"/>
    </xf>
    <xf numFmtId="0" fontId="11" fillId="0" borderId="0" xfId="0" applyFont="1" applyAlignment="1" applyProtection="1">
      <alignment vertical="center"/>
      <protection hidden="1"/>
    </xf>
    <xf numFmtId="0" fontId="48" fillId="0" borderId="0" xfId="0" applyFont="1" applyAlignment="1" applyProtection="1">
      <alignment vertical="center"/>
      <protection hidden="1"/>
    </xf>
    <xf numFmtId="0" fontId="45" fillId="2" borderId="0" xfId="0" applyFont="1" applyFill="1" applyAlignment="1" applyProtection="1">
      <alignment horizontal="left" vertical="center" indent="1"/>
      <protection hidden="1"/>
    </xf>
    <xf numFmtId="0" fontId="45" fillId="2" borderId="0" xfId="0" applyFont="1" applyFill="1" applyAlignment="1" applyProtection="1">
      <alignment vertical="center"/>
      <protection hidden="1"/>
    </xf>
    <xf numFmtId="0" fontId="45" fillId="2" borderId="0" xfId="0" applyFont="1" applyFill="1" applyAlignment="1" applyProtection="1">
      <alignment horizontal="left" vertical="center" wrapText="1"/>
      <protection hidden="1"/>
    </xf>
    <xf numFmtId="0" fontId="45" fillId="0" borderId="0" xfId="0" applyFont="1" applyAlignment="1" applyProtection="1">
      <alignment horizontal="left" vertical="center" indent="1"/>
      <protection hidden="1"/>
    </xf>
    <xf numFmtId="0" fontId="45" fillId="0" borderId="0" xfId="0" applyFont="1" applyAlignment="1" applyProtection="1">
      <alignment vertical="top" wrapText="1"/>
      <protection hidden="1"/>
    </xf>
    <xf numFmtId="0" fontId="78" fillId="2" borderId="0" xfId="0" applyFont="1" applyFill="1" applyAlignment="1" applyProtection="1">
      <alignment horizontal="left" vertical="center"/>
      <protection hidden="1"/>
    </xf>
    <xf numFmtId="0" fontId="19" fillId="0" borderId="0" xfId="0" applyFont="1" applyAlignment="1" applyProtection="1">
      <alignment horizontal="left" vertical="center"/>
      <protection hidden="1"/>
    </xf>
    <xf numFmtId="0" fontId="45" fillId="0" borderId="0" xfId="0" applyFont="1" applyAlignment="1" applyProtection="1">
      <alignment horizontal="left" vertical="center"/>
      <protection hidden="1"/>
    </xf>
    <xf numFmtId="0" fontId="22" fillId="0" borderId="0" xfId="0" applyFont="1" applyAlignment="1" applyProtection="1">
      <alignment vertical="center"/>
      <protection hidden="1"/>
    </xf>
    <xf numFmtId="0" fontId="54" fillId="0" borderId="0" xfId="0" applyFont="1" applyAlignment="1" applyProtection="1">
      <alignment horizontal="left" vertical="center"/>
      <protection hidden="1"/>
    </xf>
    <xf numFmtId="0" fontId="48" fillId="0" borderId="0" xfId="0" applyFont="1" applyAlignment="1" applyProtection="1">
      <alignment horizontal="center" vertical="center"/>
      <protection hidden="1"/>
    </xf>
    <xf numFmtId="0" fontId="47" fillId="0" borderId="0" xfId="0" applyFont="1" applyAlignment="1" applyProtection="1">
      <alignment horizontal="left" vertical="center" wrapText="1"/>
      <protection hidden="1"/>
    </xf>
    <xf numFmtId="0" fontId="6" fillId="0" borderId="0" xfId="0" applyFont="1" applyAlignment="1" applyProtection="1">
      <alignment vertical="center"/>
      <protection hidden="1"/>
    </xf>
    <xf numFmtId="0" fontId="55" fillId="0" borderId="0" xfId="0" applyFont="1" applyAlignment="1" applyProtection="1">
      <alignment horizontal="left" vertical="center" indent="1"/>
      <protection hidden="1"/>
    </xf>
    <xf numFmtId="0" fontId="48" fillId="0" borderId="0" xfId="0" applyFont="1" applyProtection="1">
      <protection hidden="1"/>
    </xf>
    <xf numFmtId="0" fontId="61" fillId="0" borderId="0" xfId="0" applyFont="1" applyAlignment="1" applyProtection="1">
      <alignment horizontal="left" vertical="center" indent="1"/>
      <protection hidden="1"/>
    </xf>
    <xf numFmtId="0" fontId="63" fillId="0" borderId="0" xfId="0" applyFont="1" applyAlignment="1" applyProtection="1">
      <alignment vertical="center"/>
      <protection hidden="1"/>
    </xf>
    <xf numFmtId="0" fontId="65" fillId="0" borderId="0" xfId="0" applyFont="1" applyAlignment="1" applyProtection="1">
      <alignment vertical="center"/>
      <protection hidden="1"/>
    </xf>
    <xf numFmtId="0" fontId="7" fillId="0" borderId="0" xfId="0" applyFont="1" applyAlignment="1" applyProtection="1">
      <alignment vertical="center"/>
      <protection hidden="1"/>
    </xf>
    <xf numFmtId="0" fontId="0" fillId="0" borderId="0" xfId="0" applyProtection="1">
      <protection hidden="1"/>
    </xf>
    <xf numFmtId="0" fontId="48" fillId="0" borderId="0" xfId="0" applyFont="1" applyAlignment="1" applyProtection="1">
      <alignment horizontal="left" vertical="center" wrapText="1"/>
      <protection hidden="1"/>
    </xf>
    <xf numFmtId="0" fontId="5" fillId="0" borderId="0" xfId="0" applyFont="1" applyAlignment="1" applyProtection="1">
      <alignment vertical="center"/>
      <protection hidden="1"/>
    </xf>
    <xf numFmtId="0" fontId="7" fillId="0" borderId="0" xfId="0" applyFont="1" applyProtection="1">
      <protection hidden="1"/>
    </xf>
    <xf numFmtId="0" fontId="5" fillId="2" borderId="0" xfId="0" applyFont="1" applyFill="1" applyAlignment="1" applyProtection="1">
      <alignment vertical="center"/>
      <protection hidden="1"/>
    </xf>
    <xf numFmtId="0" fontId="9" fillId="2" borderId="0" xfId="0" applyFont="1" applyFill="1" applyAlignment="1" applyProtection="1">
      <alignment vertical="center"/>
      <protection hidden="1"/>
    </xf>
    <xf numFmtId="0" fontId="5" fillId="2" borderId="0" xfId="0" applyFont="1" applyFill="1" applyAlignment="1" applyProtection="1">
      <alignment horizontal="center" vertical="center"/>
      <protection hidden="1"/>
    </xf>
    <xf numFmtId="0" fontId="6" fillId="2" borderId="0" xfId="0" applyFont="1" applyFill="1" applyAlignment="1" applyProtection="1">
      <alignment vertical="center"/>
      <protection hidden="1"/>
    </xf>
    <xf numFmtId="0" fontId="5" fillId="2" borderId="0" xfId="0" applyFont="1" applyFill="1" applyAlignment="1" applyProtection="1">
      <alignment horizontal="left" vertical="center"/>
      <protection hidden="1"/>
    </xf>
    <xf numFmtId="0" fontId="11" fillId="4" borderId="0" xfId="0" applyFont="1" applyFill="1" applyAlignment="1" applyProtection="1">
      <alignment horizontal="left" vertical="center"/>
      <protection hidden="1"/>
    </xf>
    <xf numFmtId="0" fontId="11" fillId="0" borderId="0" xfId="0" applyFont="1" applyAlignment="1" applyProtection="1">
      <alignment horizontal="left" vertical="center"/>
      <protection hidden="1"/>
    </xf>
    <xf numFmtId="0" fontId="12" fillId="0" borderId="0" xfId="0" applyFont="1" applyAlignment="1" applyProtection="1">
      <alignment vertical="center"/>
      <protection hidden="1"/>
    </xf>
    <xf numFmtId="0" fontId="13" fillId="0" borderId="0" xfId="0" applyFont="1" applyAlignment="1" applyProtection="1">
      <alignment vertical="center"/>
      <protection hidden="1"/>
    </xf>
    <xf numFmtId="0" fontId="6" fillId="5" borderId="0" xfId="0" applyFont="1" applyFill="1" applyAlignment="1" applyProtection="1">
      <alignment vertical="center"/>
      <protection hidden="1"/>
    </xf>
    <xf numFmtId="0" fontId="5" fillId="0" borderId="0" xfId="0" applyFont="1" applyAlignment="1" applyProtection="1">
      <alignment horizontal="center" vertical="center"/>
      <protection hidden="1"/>
    </xf>
    <xf numFmtId="0" fontId="2" fillId="0" borderId="0" xfId="0" applyFont="1" applyProtection="1">
      <protection hidden="1"/>
    </xf>
    <xf numFmtId="0" fontId="14" fillId="0" borderId="0" xfId="0" applyFont="1" applyAlignment="1" applyProtection="1">
      <alignment vertical="center"/>
      <protection hidden="1"/>
    </xf>
    <xf numFmtId="0" fontId="5" fillId="0" borderId="0" xfId="0" applyFont="1" applyProtection="1">
      <protection hidden="1"/>
    </xf>
    <xf numFmtId="0" fontId="7" fillId="0" borderId="0" xfId="0" applyFont="1" applyAlignment="1" applyProtection="1">
      <alignment horizontal="right"/>
      <protection hidden="1"/>
    </xf>
    <xf numFmtId="1" fontId="5" fillId="0" borderId="0" xfId="0" applyNumberFormat="1" applyFont="1" applyAlignment="1" applyProtection="1">
      <alignment horizontal="center"/>
      <protection hidden="1"/>
    </xf>
    <xf numFmtId="1" fontId="6" fillId="6" borderId="0" xfId="0" applyNumberFormat="1" applyFont="1" applyFill="1" applyAlignment="1" applyProtection="1">
      <alignment horizontal="center"/>
      <protection hidden="1"/>
    </xf>
    <xf numFmtId="0" fontId="6" fillId="0" borderId="0" xfId="0" applyFont="1" applyProtection="1">
      <protection hidden="1"/>
    </xf>
    <xf numFmtId="0" fontId="14" fillId="0" borderId="0" xfId="0" applyFont="1" applyAlignment="1" applyProtection="1">
      <alignment horizontal="left" vertical="center"/>
      <protection hidden="1"/>
    </xf>
    <xf numFmtId="0" fontId="11" fillId="0" borderId="0" xfId="0" applyFont="1" applyAlignment="1" applyProtection="1">
      <alignment horizontal="center"/>
      <protection hidden="1"/>
    </xf>
    <xf numFmtId="0" fontId="5" fillId="0" borderId="0" xfId="0" applyFont="1" applyAlignment="1" applyProtection="1">
      <alignment horizontal="left" vertical="center"/>
      <protection hidden="1"/>
    </xf>
    <xf numFmtId="0" fontId="6" fillId="6" borderId="0" xfId="0" applyFont="1" applyFill="1" applyAlignment="1" applyProtection="1">
      <alignment horizontal="center" vertical="center"/>
      <protection hidden="1"/>
    </xf>
    <xf numFmtId="0" fontId="6" fillId="0" borderId="0" xfId="0" applyFont="1" applyAlignment="1" applyProtection="1">
      <alignment horizontal="center" vertical="center"/>
      <protection hidden="1"/>
    </xf>
    <xf numFmtId="0" fontId="16" fillId="0" borderId="0" xfId="0" applyFont="1" applyAlignment="1" applyProtection="1">
      <alignment vertical="center"/>
      <protection hidden="1"/>
    </xf>
    <xf numFmtId="0" fontId="17" fillId="0" borderId="0" xfId="0" applyFont="1" applyAlignment="1" applyProtection="1">
      <alignment vertical="center"/>
      <protection hidden="1"/>
    </xf>
    <xf numFmtId="0" fontId="5" fillId="0" borderId="33" xfId="0" applyFont="1" applyBorder="1" applyAlignment="1" applyProtection="1">
      <alignment horizontal="center" vertical="center"/>
      <protection hidden="1"/>
    </xf>
    <xf numFmtId="0" fontId="18" fillId="0" borderId="20" xfId="0" applyFont="1" applyBorder="1" applyAlignment="1" applyProtection="1">
      <alignment horizontal="center" vertical="center" wrapText="1"/>
      <protection hidden="1"/>
    </xf>
    <xf numFmtId="0" fontId="5" fillId="0" borderId="11" xfId="0" applyFont="1" applyBorder="1" applyAlignment="1" applyProtection="1">
      <alignment horizontal="center" vertical="center"/>
      <protection hidden="1"/>
    </xf>
    <xf numFmtId="0" fontId="18" fillId="0" borderId="8" xfId="0" applyFont="1" applyBorder="1" applyAlignment="1" applyProtection="1">
      <alignment horizontal="center" vertical="center" wrapText="1"/>
      <protection hidden="1"/>
    </xf>
    <xf numFmtId="0" fontId="5" fillId="0" borderId="21" xfId="0" applyFont="1" applyBorder="1" applyAlignment="1" applyProtection="1">
      <alignment horizontal="center" vertical="center"/>
      <protection hidden="1"/>
    </xf>
    <xf numFmtId="0" fontId="5" fillId="7" borderId="16" xfId="0" applyFont="1" applyFill="1" applyBorder="1" applyAlignment="1" applyProtection="1">
      <alignment horizontal="left" vertical="center"/>
      <protection hidden="1"/>
    </xf>
    <xf numFmtId="0" fontId="5" fillId="7" borderId="17" xfId="0" applyFont="1" applyFill="1" applyBorder="1" applyAlignment="1" applyProtection="1">
      <alignment horizontal="left" vertical="center"/>
      <protection hidden="1"/>
    </xf>
    <xf numFmtId="1" fontId="5" fillId="3" borderId="21" xfId="0" applyNumberFormat="1" applyFont="1" applyFill="1" applyBorder="1" applyAlignment="1" applyProtection="1">
      <alignment horizontal="center" vertical="center"/>
      <protection hidden="1"/>
    </xf>
    <xf numFmtId="1" fontId="18" fillId="7" borderId="16" xfId="0" applyNumberFormat="1" applyFont="1" applyFill="1" applyBorder="1" applyAlignment="1" applyProtection="1">
      <alignment horizontal="center" vertical="center"/>
      <protection hidden="1"/>
    </xf>
    <xf numFmtId="0" fontId="26" fillId="2" borderId="0" xfId="0" applyFont="1" applyFill="1" applyAlignment="1" applyProtection="1">
      <alignment vertical="center"/>
      <protection hidden="1"/>
    </xf>
    <xf numFmtId="0" fontId="26" fillId="5" borderId="0" xfId="0" applyFont="1" applyFill="1" applyAlignment="1" applyProtection="1">
      <alignment vertical="center"/>
      <protection hidden="1"/>
    </xf>
    <xf numFmtId="0" fontId="26" fillId="0" borderId="0" xfId="0" applyFont="1" applyAlignment="1" applyProtection="1">
      <alignment vertical="center"/>
      <protection hidden="1"/>
    </xf>
    <xf numFmtId="0" fontId="23" fillId="0" borderId="0" xfId="0" applyFont="1" applyProtection="1">
      <protection hidden="1"/>
    </xf>
    <xf numFmtId="0" fontId="34" fillId="0" borderId="0" xfId="0" applyFont="1" applyProtection="1">
      <protection hidden="1"/>
    </xf>
    <xf numFmtId="1" fontId="26" fillId="0" borderId="0" xfId="0" applyNumberFormat="1" applyFont="1" applyAlignment="1" applyProtection="1">
      <alignment horizontal="left" vertical="center"/>
      <protection hidden="1"/>
    </xf>
    <xf numFmtId="0" fontId="24" fillId="0" borderId="0" xfId="0" applyFont="1" applyProtection="1">
      <protection hidden="1"/>
    </xf>
    <xf numFmtId="1" fontId="5" fillId="0" borderId="0" xfId="0" quotePrefix="1" applyNumberFormat="1" applyFont="1" applyAlignment="1" applyProtection="1">
      <alignment horizontal="center" vertical="center"/>
      <protection hidden="1"/>
    </xf>
    <xf numFmtId="0" fontId="12" fillId="0" borderId="0" xfId="0" applyFont="1" applyProtection="1">
      <protection hidden="1"/>
    </xf>
    <xf numFmtId="1" fontId="5" fillId="0" borderId="0" xfId="0" applyNumberFormat="1" applyFont="1" applyAlignment="1" applyProtection="1">
      <alignment horizontal="center" vertical="center"/>
      <protection hidden="1"/>
    </xf>
    <xf numFmtId="49" fontId="37" fillId="15" borderId="0" xfId="3" applyNumberFormat="1" applyFont="1" applyFill="1" applyAlignment="1" applyProtection="1">
      <alignment vertical="center" wrapText="1"/>
      <protection hidden="1"/>
    </xf>
    <xf numFmtId="0" fontId="18" fillId="0" borderId="0" xfId="0" applyFont="1" applyProtection="1">
      <protection hidden="1"/>
    </xf>
    <xf numFmtId="0" fontId="49" fillId="0" borderId="0" xfId="0" applyFont="1" applyProtection="1">
      <protection hidden="1"/>
    </xf>
    <xf numFmtId="0" fontId="26" fillId="0" borderId="0" xfId="0" applyFont="1" applyProtection="1">
      <protection hidden="1"/>
    </xf>
    <xf numFmtId="1" fontId="26" fillId="0" borderId="0" xfId="0" applyNumberFormat="1" applyFont="1" applyAlignment="1" applyProtection="1">
      <alignment horizontal="center" vertical="center"/>
      <protection hidden="1"/>
    </xf>
    <xf numFmtId="1" fontId="26" fillId="0" borderId="0" xfId="0" quotePrefix="1" applyNumberFormat="1" applyFont="1" applyAlignment="1" applyProtection="1">
      <alignment horizontal="center" vertical="center"/>
      <protection hidden="1"/>
    </xf>
    <xf numFmtId="0" fontId="35" fillId="0" borderId="0" xfId="0" applyFont="1" applyAlignment="1" applyProtection="1">
      <alignment horizontal="left" indent="1"/>
      <protection hidden="1"/>
    </xf>
    <xf numFmtId="0" fontId="27" fillId="0" borderId="0" xfId="0" applyFont="1" applyProtection="1">
      <protection hidden="1"/>
    </xf>
    <xf numFmtId="0" fontId="28" fillId="0" borderId="0" xfId="0" applyFont="1" applyProtection="1">
      <protection hidden="1"/>
    </xf>
    <xf numFmtId="0" fontId="0" fillId="0" borderId="0" xfId="0" applyAlignment="1" applyProtection="1">
      <alignment vertical="center"/>
      <protection hidden="1"/>
    </xf>
    <xf numFmtId="0" fontId="48" fillId="0" borderId="0" xfId="0" applyFont="1" applyAlignment="1" applyProtection="1">
      <alignment horizontal="left"/>
      <protection hidden="1"/>
    </xf>
    <xf numFmtId="0" fontId="14" fillId="2" borderId="0" xfId="0" applyFont="1" applyFill="1" applyAlignment="1" applyProtection="1">
      <alignment horizontal="left" vertical="center" wrapText="1"/>
      <protection hidden="1"/>
    </xf>
    <xf numFmtId="0" fontId="5" fillId="0" borderId="0" xfId="0" applyFont="1" applyAlignment="1" applyProtection="1">
      <alignment horizontal="right" vertical="center"/>
      <protection hidden="1"/>
    </xf>
    <xf numFmtId="0" fontId="5" fillId="6" borderId="0" xfId="0" applyFont="1" applyFill="1" applyAlignment="1" applyProtection="1">
      <alignment horizontal="center" vertical="center"/>
      <protection hidden="1"/>
    </xf>
    <xf numFmtId="0" fontId="26" fillId="0" borderId="0" xfId="0" applyFont="1" applyAlignment="1" applyProtection="1">
      <alignment horizontal="right"/>
      <protection hidden="1"/>
    </xf>
    <xf numFmtId="0" fontId="12" fillId="0" borderId="0" xfId="0" applyFont="1" applyAlignment="1" applyProtection="1">
      <alignment horizontal="center"/>
      <protection hidden="1"/>
    </xf>
    <xf numFmtId="0" fontId="34" fillId="0" borderId="0" xfId="0" applyFont="1" applyAlignment="1" applyProtection="1">
      <alignment vertical="center"/>
      <protection hidden="1"/>
    </xf>
    <xf numFmtId="0" fontId="53" fillId="0" borderId="0" xfId="0" applyFont="1" applyAlignment="1" applyProtection="1">
      <alignment vertical="center"/>
      <protection hidden="1"/>
    </xf>
    <xf numFmtId="0" fontId="29" fillId="0" borderId="0" xfId="0" applyFont="1" applyAlignment="1" applyProtection="1">
      <alignment vertical="center"/>
      <protection hidden="1"/>
    </xf>
    <xf numFmtId="0" fontId="60" fillId="2" borderId="0" xfId="0" applyFont="1" applyFill="1" applyAlignment="1" applyProtection="1">
      <alignment horizontal="left" vertical="center" wrapText="1"/>
      <protection hidden="1"/>
    </xf>
    <xf numFmtId="0" fontId="60" fillId="0" borderId="0" xfId="0" applyFont="1" applyAlignment="1" applyProtection="1">
      <alignment horizontal="left" vertical="center" wrapText="1"/>
      <protection hidden="1"/>
    </xf>
    <xf numFmtId="0" fontId="7" fillId="2" borderId="0" xfId="0" applyFont="1" applyFill="1" applyAlignment="1" applyProtection="1">
      <alignment vertical="center"/>
      <protection hidden="1"/>
    </xf>
    <xf numFmtId="0" fontId="7" fillId="5" borderId="0" xfId="0" applyFont="1" applyFill="1" applyAlignment="1" applyProtection="1">
      <alignment vertical="center"/>
      <protection hidden="1"/>
    </xf>
    <xf numFmtId="0" fontId="7" fillId="0" borderId="17" xfId="0" applyFont="1" applyBorder="1" applyProtection="1">
      <protection hidden="1"/>
    </xf>
    <xf numFmtId="0" fontId="7" fillId="0" borderId="26" xfId="0" applyFont="1" applyBorder="1" applyAlignment="1" applyProtection="1">
      <alignment horizontal="center" vertical="center"/>
      <protection hidden="1"/>
    </xf>
    <xf numFmtId="0" fontId="7" fillId="0" borderId="18" xfId="0" applyFont="1" applyBorder="1" applyAlignment="1" applyProtection="1">
      <alignment horizontal="center" vertical="center"/>
      <protection hidden="1"/>
    </xf>
    <xf numFmtId="0" fontId="7" fillId="0" borderId="17" xfId="0" applyFont="1" applyBorder="1" applyAlignment="1" applyProtection="1">
      <alignment vertical="center"/>
      <protection hidden="1"/>
    </xf>
    <xf numFmtId="1" fontId="7" fillId="0" borderId="26" xfId="0" applyNumberFormat="1" applyFont="1" applyBorder="1" applyAlignment="1" applyProtection="1">
      <alignment horizontal="center" vertical="center"/>
      <protection hidden="1"/>
    </xf>
    <xf numFmtId="1" fontId="7" fillId="0" borderId="18" xfId="0" applyNumberFormat="1" applyFont="1" applyBorder="1" applyAlignment="1" applyProtection="1">
      <alignment horizontal="center" vertical="center"/>
      <protection hidden="1"/>
    </xf>
    <xf numFmtId="0" fontId="11" fillId="5" borderId="0" xfId="0" applyFont="1" applyFill="1" applyProtection="1">
      <protection hidden="1"/>
    </xf>
    <xf numFmtId="0" fontId="7" fillId="0" borderId="10" xfId="0" applyFont="1" applyBorder="1" applyAlignment="1" applyProtection="1">
      <alignment horizontal="center" vertical="center"/>
      <protection hidden="1"/>
    </xf>
    <xf numFmtId="0" fontId="7" fillId="0" borderId="20" xfId="0" applyFont="1" applyBorder="1" applyAlignment="1" applyProtection="1">
      <alignment horizontal="center" vertical="center"/>
      <protection hidden="1"/>
    </xf>
    <xf numFmtId="0" fontId="7" fillId="0" borderId="9" xfId="0" applyFont="1" applyBorder="1" applyAlignment="1" applyProtection="1">
      <alignment horizontal="center" vertical="center"/>
      <protection hidden="1"/>
    </xf>
    <xf numFmtId="0" fontId="7" fillId="0" borderId="16" xfId="0" applyFont="1" applyBorder="1" applyAlignment="1" applyProtection="1">
      <alignment vertical="center"/>
      <protection hidden="1"/>
    </xf>
    <xf numFmtId="1" fontId="7" fillId="0" borderId="22" xfId="0" applyNumberFormat="1" applyFont="1" applyBorder="1" applyAlignment="1" applyProtection="1">
      <alignment horizontal="center" vertical="center"/>
      <protection hidden="1"/>
    </xf>
    <xf numFmtId="1" fontId="7" fillId="0" borderId="17" xfId="0" applyNumberFormat="1" applyFont="1" applyBorder="1" applyAlignment="1" applyProtection="1">
      <alignment horizontal="center" vertical="center"/>
      <protection hidden="1"/>
    </xf>
    <xf numFmtId="0" fontId="7" fillId="2" borderId="23" xfId="0" applyFont="1" applyFill="1" applyBorder="1" applyAlignment="1" applyProtection="1">
      <alignment vertical="center"/>
      <protection hidden="1"/>
    </xf>
    <xf numFmtId="3" fontId="7" fillId="0" borderId="18" xfId="0" applyNumberFormat="1" applyFont="1" applyBorder="1" applyAlignment="1" applyProtection="1">
      <alignment horizontal="center" vertical="center"/>
      <protection hidden="1"/>
    </xf>
    <xf numFmtId="3" fontId="7" fillId="0" borderId="22" xfId="0" applyNumberFormat="1" applyFont="1" applyBorder="1" applyAlignment="1" applyProtection="1">
      <alignment horizontal="center" vertical="center"/>
      <protection hidden="1"/>
    </xf>
    <xf numFmtId="3" fontId="7" fillId="0" borderId="17" xfId="0" applyNumberFormat="1" applyFont="1" applyBorder="1" applyAlignment="1" applyProtection="1">
      <alignment horizontal="center" vertical="center"/>
      <protection hidden="1"/>
    </xf>
    <xf numFmtId="0" fontId="7" fillId="2" borderId="31" xfId="0" applyFont="1" applyFill="1" applyBorder="1" applyAlignment="1" applyProtection="1">
      <alignment horizontal="center" vertical="center"/>
      <protection hidden="1"/>
    </xf>
    <xf numFmtId="0" fontId="7" fillId="2" borderId="38" xfId="0" applyFont="1" applyFill="1" applyBorder="1" applyAlignment="1" applyProtection="1">
      <alignment horizontal="center" vertical="center"/>
      <protection hidden="1"/>
    </xf>
    <xf numFmtId="0" fontId="7" fillId="0" borderId="38" xfId="0" applyFont="1" applyBorder="1" applyAlignment="1" applyProtection="1">
      <alignment horizontal="center" vertical="center"/>
      <protection hidden="1"/>
    </xf>
    <xf numFmtId="0" fontId="7" fillId="0" borderId="9" xfId="0" applyFont="1" applyBorder="1" applyAlignment="1" applyProtection="1">
      <alignment horizontal="left" vertical="center"/>
      <protection hidden="1"/>
    </xf>
    <xf numFmtId="0" fontId="7" fillId="0" borderId="10" xfId="0" applyFont="1" applyBorder="1" applyAlignment="1" applyProtection="1">
      <alignment horizontal="left" vertical="center"/>
      <protection hidden="1"/>
    </xf>
    <xf numFmtId="0" fontId="7" fillId="0" borderId="24" xfId="0" applyFont="1" applyBorder="1" applyAlignment="1" applyProtection="1">
      <alignment horizontal="center" vertical="center"/>
      <protection hidden="1"/>
    </xf>
    <xf numFmtId="0" fontId="7" fillId="0" borderId="40" xfId="0" applyFont="1" applyBorder="1" applyAlignment="1" applyProtection="1">
      <alignment horizontal="center" vertical="center"/>
      <protection hidden="1"/>
    </xf>
    <xf numFmtId="0" fontId="7" fillId="0" borderId="23" xfId="0" applyFont="1" applyBorder="1" applyAlignment="1" applyProtection="1">
      <alignment horizontal="center" vertical="center"/>
      <protection hidden="1"/>
    </xf>
    <xf numFmtId="0" fontId="50" fillId="0" borderId="0" xfId="0" applyFont="1" applyAlignment="1" applyProtection="1">
      <alignment horizontal="left" vertical="center"/>
      <protection hidden="1"/>
    </xf>
    <xf numFmtId="1" fontId="50" fillId="0" borderId="24" xfId="0" applyNumberFormat="1" applyFont="1" applyBorder="1" applyAlignment="1" applyProtection="1">
      <alignment horizontal="center" vertical="center"/>
      <protection hidden="1"/>
    </xf>
    <xf numFmtId="1" fontId="50" fillId="0" borderId="40" xfId="0" applyNumberFormat="1" applyFont="1" applyBorder="1" applyAlignment="1" applyProtection="1">
      <alignment horizontal="center" vertical="center"/>
      <protection hidden="1"/>
    </xf>
    <xf numFmtId="1" fontId="50" fillId="0" borderId="23" xfId="0" applyNumberFormat="1" applyFont="1" applyBorder="1" applyAlignment="1" applyProtection="1">
      <alignment horizontal="center" vertical="center"/>
      <protection hidden="1"/>
    </xf>
    <xf numFmtId="0" fontId="0" fillId="0" borderId="0" xfId="0" applyAlignment="1" applyProtection="1">
      <alignment horizontal="left" vertical="center"/>
      <protection hidden="1"/>
    </xf>
    <xf numFmtId="165" fontId="7" fillId="0" borderId="24" xfId="0" applyNumberFormat="1" applyFont="1" applyBorder="1" applyAlignment="1" applyProtection="1">
      <alignment horizontal="center" vertical="center"/>
      <protection hidden="1"/>
    </xf>
    <xf numFmtId="165" fontId="7" fillId="0" borderId="40" xfId="0" applyNumberFormat="1" applyFont="1" applyBorder="1" applyAlignment="1" applyProtection="1">
      <alignment horizontal="center" vertical="center"/>
      <protection hidden="1"/>
    </xf>
    <xf numFmtId="165" fontId="7" fillId="0" borderId="23" xfId="0" applyNumberFormat="1" applyFont="1" applyBorder="1" applyAlignment="1" applyProtection="1">
      <alignment horizontal="center" vertical="center"/>
      <protection hidden="1"/>
    </xf>
    <xf numFmtId="164" fontId="7" fillId="0" borderId="40" xfId="0" applyNumberFormat="1" applyFont="1" applyBorder="1" applyAlignment="1" applyProtection="1">
      <alignment horizontal="center" vertical="center"/>
      <protection hidden="1"/>
    </xf>
    <xf numFmtId="164" fontId="7" fillId="0" borderId="23" xfId="0" applyNumberFormat="1" applyFont="1" applyBorder="1" applyAlignment="1" applyProtection="1">
      <alignment horizontal="center" vertical="center"/>
      <protection hidden="1"/>
    </xf>
    <xf numFmtId="0" fontId="7" fillId="5" borderId="40" xfId="0" applyFont="1" applyFill="1" applyBorder="1" applyAlignment="1" applyProtection="1">
      <alignment horizontal="center" vertical="center"/>
      <protection hidden="1"/>
    </xf>
    <xf numFmtId="0" fontId="7" fillId="0" borderId="0" xfId="0" applyFont="1" applyAlignment="1" applyProtection="1">
      <alignment horizontal="left" vertical="center"/>
      <protection hidden="1"/>
    </xf>
    <xf numFmtId="0" fontId="7" fillId="9" borderId="18" xfId="0" applyFont="1" applyFill="1" applyBorder="1" applyAlignment="1" applyProtection="1">
      <alignment horizontal="left" vertical="center"/>
      <protection hidden="1"/>
    </xf>
    <xf numFmtId="0" fontId="0" fillId="9" borderId="17" xfId="0" applyFill="1" applyBorder="1" applyAlignment="1" applyProtection="1">
      <alignment horizontal="left" vertical="center"/>
      <protection hidden="1"/>
    </xf>
    <xf numFmtId="165" fontId="7" fillId="9" borderId="18" xfId="0" applyNumberFormat="1" applyFont="1" applyFill="1" applyBorder="1" applyAlignment="1" applyProtection="1">
      <alignment horizontal="center" vertical="center"/>
      <protection hidden="1"/>
    </xf>
    <xf numFmtId="165" fontId="7" fillId="9" borderId="22" xfId="0" applyNumberFormat="1" applyFont="1" applyFill="1" applyBorder="1" applyAlignment="1" applyProtection="1">
      <alignment horizontal="center" vertical="center"/>
      <protection hidden="1"/>
    </xf>
    <xf numFmtId="165" fontId="7" fillId="9" borderId="17" xfId="0" applyNumberFormat="1" applyFont="1" applyFill="1" applyBorder="1" applyAlignment="1" applyProtection="1">
      <alignment horizontal="center" vertical="center"/>
      <protection hidden="1"/>
    </xf>
    <xf numFmtId="0" fontId="61" fillId="2" borderId="0" xfId="0" applyFont="1" applyFill="1" applyAlignment="1" applyProtection="1">
      <alignment horizontal="justify" vertical="center" wrapText="1"/>
      <protection hidden="1"/>
    </xf>
    <xf numFmtId="0" fontId="57" fillId="0" borderId="0" xfId="0" applyFont="1" applyProtection="1">
      <protection hidden="1"/>
    </xf>
    <xf numFmtId="0" fontId="7" fillId="2" borderId="0" xfId="0" applyFont="1" applyFill="1" applyAlignment="1" applyProtection="1">
      <alignment horizontal="center" vertical="center"/>
      <protection hidden="1"/>
    </xf>
    <xf numFmtId="0" fontId="7" fillId="6" borderId="0" xfId="0" applyFont="1" applyFill="1" applyAlignment="1" applyProtection="1">
      <alignment horizontal="center" vertical="center"/>
      <protection hidden="1"/>
    </xf>
    <xf numFmtId="0" fontId="7" fillId="0" borderId="0" xfId="0" applyFont="1" applyAlignment="1" applyProtection="1">
      <alignment horizontal="center" vertical="center"/>
      <protection hidden="1"/>
    </xf>
    <xf numFmtId="0" fontId="66" fillId="0" borderId="0" xfId="0" applyFont="1" applyAlignment="1" applyProtection="1">
      <alignment vertical="center"/>
      <protection hidden="1"/>
    </xf>
    <xf numFmtId="0" fontId="42" fillId="0" borderId="0" xfId="0" applyFont="1" applyAlignment="1" applyProtection="1">
      <alignment vertical="center" wrapText="1"/>
      <protection hidden="1"/>
    </xf>
    <xf numFmtId="0" fontId="23" fillId="0" borderId="0" xfId="0" applyFont="1" applyAlignment="1" applyProtection="1">
      <alignment vertical="center"/>
      <protection hidden="1"/>
    </xf>
    <xf numFmtId="0" fontId="24" fillId="0" borderId="0" xfId="0" applyFont="1" applyAlignment="1" applyProtection="1">
      <alignment vertical="center"/>
      <protection hidden="1"/>
    </xf>
    <xf numFmtId="0" fontId="14" fillId="0" borderId="0" xfId="0" applyFont="1" applyAlignment="1" applyProtection="1">
      <alignment horizontal="left" wrapText="1"/>
      <protection hidden="1"/>
    </xf>
    <xf numFmtId="0" fontId="24" fillId="0" borderId="0" xfId="0" applyFont="1" applyAlignment="1" applyProtection="1">
      <alignment horizontal="center"/>
      <protection hidden="1"/>
    </xf>
    <xf numFmtId="0" fontId="41" fillId="0" borderId="0" xfId="0" applyFont="1" applyAlignment="1" applyProtection="1">
      <alignment vertical="center" wrapText="1"/>
      <protection hidden="1"/>
    </xf>
    <xf numFmtId="0" fontId="51" fillId="0" borderId="0" xfId="0" applyFont="1" applyAlignment="1" applyProtection="1">
      <alignment wrapText="1"/>
      <protection hidden="1"/>
    </xf>
    <xf numFmtId="0" fontId="26" fillId="0" borderId="0" xfId="0" applyFont="1" applyAlignment="1" applyProtection="1">
      <alignment horizontal="center" vertical="center"/>
      <protection hidden="1"/>
    </xf>
    <xf numFmtId="0" fontId="30" fillId="0" borderId="0" xfId="0" applyFont="1" applyAlignment="1" applyProtection="1">
      <alignment horizontal="left" vertical="center" wrapText="1"/>
      <protection hidden="1"/>
    </xf>
    <xf numFmtId="0" fontId="5" fillId="0" borderId="0" xfId="0" applyFont="1" applyAlignment="1" applyProtection="1">
      <alignment horizontal="right"/>
      <protection hidden="1"/>
    </xf>
    <xf numFmtId="0" fontId="25" fillId="0" borderId="0" xfId="0" applyFont="1" applyAlignment="1" applyProtection="1">
      <alignment horizontal="left" vertical="center" wrapText="1"/>
      <protection hidden="1"/>
    </xf>
    <xf numFmtId="0" fontId="20" fillId="0" borderId="0" xfId="0" applyFont="1" applyProtection="1">
      <protection hidden="1"/>
    </xf>
    <xf numFmtId="0" fontId="43" fillId="0" borderId="0" xfId="0" applyFont="1" applyProtection="1">
      <protection hidden="1"/>
    </xf>
    <xf numFmtId="0" fontId="25" fillId="0" borderId="0" xfId="0" applyFont="1" applyAlignment="1" applyProtection="1">
      <alignment horizontal="justify" vertical="top" wrapText="1"/>
      <protection hidden="1"/>
    </xf>
    <xf numFmtId="0" fontId="33" fillId="0" borderId="12" xfId="0" applyFont="1" applyBorder="1" applyAlignment="1" applyProtection="1">
      <alignment horizontal="right" vertical="center"/>
      <protection hidden="1"/>
    </xf>
    <xf numFmtId="0" fontId="33" fillId="0" borderId="28" xfId="0" applyFont="1" applyBorder="1" applyAlignment="1" applyProtection="1">
      <alignment horizontal="right" vertical="center"/>
      <protection hidden="1"/>
    </xf>
    <xf numFmtId="0" fontId="48" fillId="0" borderId="28" xfId="0" applyFont="1" applyBorder="1" applyAlignment="1" applyProtection="1">
      <alignment horizontal="right" vertical="center"/>
      <protection hidden="1"/>
    </xf>
    <xf numFmtId="0" fontId="7" fillId="0" borderId="0" xfId="0" applyFont="1" applyAlignment="1" applyProtection="1">
      <alignment horizontal="left" vertical="center" wrapText="1"/>
      <protection hidden="1"/>
    </xf>
    <xf numFmtId="0" fontId="26" fillId="0" borderId="0" xfId="0" applyFont="1" applyAlignment="1" applyProtection="1">
      <alignment horizontal="right" vertical="center"/>
      <protection hidden="1"/>
    </xf>
    <xf numFmtId="0" fontId="32" fillId="0" borderId="0" xfId="0" applyFont="1" applyAlignment="1" applyProtection="1">
      <alignment vertical="center"/>
      <protection hidden="1"/>
    </xf>
    <xf numFmtId="0" fontId="18" fillId="0" borderId="0" xfId="0" applyFont="1" applyAlignment="1" applyProtection="1">
      <alignment horizontal="left" vertical="center" indent="2"/>
      <protection hidden="1"/>
    </xf>
    <xf numFmtId="0" fontId="80" fillId="0" borderId="0" xfId="0" applyFont="1" applyAlignment="1" applyProtection="1">
      <alignment horizontal="left" vertical="center"/>
      <protection hidden="1"/>
    </xf>
    <xf numFmtId="0" fontId="11" fillId="0" borderId="0" xfId="5" applyAlignment="1">
      <alignment vertical="center"/>
    </xf>
    <xf numFmtId="0" fontId="81" fillId="0" borderId="0" xfId="5" applyFont="1" applyAlignment="1">
      <alignment vertical="center"/>
    </xf>
    <xf numFmtId="0" fontId="82" fillId="0" borderId="0" xfId="5" applyFont="1" applyAlignment="1">
      <alignment vertical="center" wrapText="1"/>
    </xf>
    <xf numFmtId="0" fontId="81" fillId="0" borderId="10" xfId="5" applyFont="1" applyBorder="1" applyAlignment="1">
      <alignment horizontal="center" vertical="center"/>
    </xf>
    <xf numFmtId="0" fontId="81" fillId="0" borderId="20" xfId="5" applyFont="1" applyBorder="1" applyAlignment="1">
      <alignment horizontal="center" vertical="center"/>
    </xf>
    <xf numFmtId="0" fontId="83" fillId="0" borderId="9" xfId="5" applyFont="1" applyBorder="1" applyAlignment="1">
      <alignment horizontal="center" vertical="center"/>
    </xf>
    <xf numFmtId="166" fontId="84" fillId="16" borderId="18" xfId="5" applyNumberFormat="1" applyFont="1" applyFill="1" applyBorder="1" applyAlignment="1">
      <alignment horizontal="right" vertical="center"/>
    </xf>
    <xf numFmtId="166" fontId="85" fillId="16" borderId="17" xfId="5" applyNumberFormat="1" applyFont="1" applyFill="1" applyBorder="1" applyAlignment="1">
      <alignment horizontal="right" vertical="center"/>
    </xf>
    <xf numFmtId="166" fontId="84" fillId="16" borderId="22" xfId="5" applyNumberFormat="1" applyFont="1" applyFill="1" applyBorder="1" applyAlignment="1">
      <alignment horizontal="right" vertical="center"/>
    </xf>
    <xf numFmtId="165" fontId="86" fillId="17" borderId="18" xfId="9" applyNumberFormat="1" applyFont="1" applyFill="1" applyBorder="1" applyAlignment="1">
      <alignment horizontal="right" vertical="center"/>
    </xf>
    <xf numFmtId="165" fontId="86" fillId="17" borderId="22" xfId="9" applyNumberFormat="1" applyFont="1" applyFill="1" applyBorder="1" applyAlignment="1">
      <alignment horizontal="right" vertical="center"/>
    </xf>
    <xf numFmtId="165" fontId="75" fillId="17" borderId="17" xfId="9" applyNumberFormat="1" applyFont="1" applyFill="1" applyBorder="1" applyAlignment="1">
      <alignment horizontal="right" vertical="center"/>
    </xf>
    <xf numFmtId="0" fontId="87" fillId="9" borderId="25" xfId="5" applyFont="1" applyFill="1" applyBorder="1" applyAlignment="1">
      <alignment vertical="center"/>
    </xf>
    <xf numFmtId="0" fontId="12" fillId="9" borderId="5" xfId="5" applyFont="1" applyFill="1" applyBorder="1" applyAlignment="1">
      <alignment vertical="center"/>
    </xf>
    <xf numFmtId="165" fontId="12" fillId="9" borderId="5" xfId="7" applyNumberFormat="1" applyFont="1" applyFill="1" applyBorder="1" applyAlignment="1">
      <alignment vertical="center"/>
    </xf>
    <xf numFmtId="0" fontId="11" fillId="9" borderId="35" xfId="5" applyFill="1" applyBorder="1"/>
    <xf numFmtId="0" fontId="11" fillId="9" borderId="24" xfId="5" applyFill="1" applyBorder="1" applyAlignment="1">
      <alignment vertical="center"/>
    </xf>
    <xf numFmtId="0" fontId="11" fillId="9" borderId="0" xfId="5" applyFill="1" applyAlignment="1">
      <alignment vertical="center"/>
    </xf>
    <xf numFmtId="0" fontId="11" fillId="9" borderId="23" xfId="5" applyFill="1" applyBorder="1"/>
    <xf numFmtId="0" fontId="12" fillId="9" borderId="24" xfId="5" applyFont="1" applyFill="1" applyBorder="1" applyAlignment="1">
      <alignment vertical="center"/>
    </xf>
    <xf numFmtId="0" fontId="12" fillId="9" borderId="0" xfId="5" applyFont="1" applyFill="1" applyAlignment="1">
      <alignment vertical="center"/>
    </xf>
    <xf numFmtId="0" fontId="12" fillId="9" borderId="0" xfId="5" applyFont="1" applyFill="1" applyAlignment="1">
      <alignment horizontal="right" vertical="center"/>
    </xf>
    <xf numFmtId="0" fontId="12" fillId="9" borderId="23" xfId="5" applyFont="1" applyFill="1" applyBorder="1"/>
    <xf numFmtId="0" fontId="88" fillId="9" borderId="24" xfId="5" applyFont="1" applyFill="1" applyBorder="1" applyAlignment="1">
      <alignment vertical="center"/>
    </xf>
    <xf numFmtId="3" fontId="90" fillId="9" borderId="0" xfId="5" applyNumberFormat="1" applyFont="1" applyFill="1" applyAlignment="1">
      <alignment vertical="center"/>
    </xf>
    <xf numFmtId="1" fontId="11" fillId="0" borderId="0" xfId="5" applyNumberFormat="1"/>
    <xf numFmtId="0" fontId="90" fillId="9" borderId="0" xfId="5" applyFont="1" applyFill="1" applyAlignment="1">
      <alignment vertical="center"/>
    </xf>
    <xf numFmtId="0" fontId="87" fillId="9" borderId="10" xfId="5" applyFont="1" applyFill="1" applyBorder="1" applyAlignment="1">
      <alignment vertical="center"/>
    </xf>
    <xf numFmtId="0" fontId="11" fillId="9" borderId="8" xfId="5" applyFill="1" applyBorder="1" applyAlignment="1">
      <alignment vertical="center"/>
    </xf>
    <xf numFmtId="0" fontId="12" fillId="9" borderId="8" xfId="5" applyFont="1" applyFill="1" applyBorder="1" applyAlignment="1">
      <alignment vertical="center"/>
    </xf>
    <xf numFmtId="165" fontId="90" fillId="9" borderId="8" xfId="7" applyNumberFormat="1" applyFont="1" applyFill="1" applyBorder="1" applyAlignment="1">
      <alignment vertical="center"/>
    </xf>
    <xf numFmtId="0" fontId="11" fillId="9" borderId="9" xfId="5" applyFill="1" applyBorder="1"/>
    <xf numFmtId="1" fontId="81" fillId="0" borderId="18" xfId="8" applyNumberFormat="1" applyFont="1" applyBorder="1" applyAlignment="1">
      <alignment horizontal="right" vertical="center"/>
    </xf>
    <xf numFmtId="1" fontId="81" fillId="0" borderId="22" xfId="8" applyNumberFormat="1" applyFont="1" applyBorder="1" applyAlignment="1">
      <alignment horizontal="right" vertical="center"/>
    </xf>
    <xf numFmtId="1" fontId="83" fillId="0" borderId="17" xfId="8" applyNumberFormat="1" applyFont="1" applyBorder="1" applyAlignment="1">
      <alignment horizontal="right" vertical="center"/>
    </xf>
    <xf numFmtId="0" fontId="18" fillId="0" borderId="0" xfId="0" quotePrefix="1" applyFont="1" applyProtection="1">
      <protection hidden="1"/>
    </xf>
    <xf numFmtId="0" fontId="7" fillId="0" borderId="0" xfId="0" applyFont="1" applyAlignment="1" applyProtection="1">
      <alignment vertical="center" wrapText="1"/>
      <protection hidden="1"/>
    </xf>
    <xf numFmtId="0" fontId="7" fillId="0" borderId="0" xfId="0" applyFont="1" applyAlignment="1" applyProtection="1">
      <alignment horizontal="right" vertical="center"/>
      <protection hidden="1"/>
    </xf>
    <xf numFmtId="0" fontId="42" fillId="0" borderId="0" xfId="0" applyFont="1" applyAlignment="1" applyProtection="1">
      <alignment horizontal="right" wrapText="1"/>
      <protection hidden="1"/>
    </xf>
    <xf numFmtId="0" fontId="76" fillId="0" borderId="0" xfId="0" applyFont="1" applyAlignment="1" applyProtection="1">
      <alignment vertical="center" wrapText="1"/>
      <protection hidden="1"/>
    </xf>
    <xf numFmtId="0" fontId="23" fillId="0" borderId="0" xfId="0" applyFont="1" applyAlignment="1" applyProtection="1">
      <alignment horizontal="center"/>
      <protection hidden="1"/>
    </xf>
    <xf numFmtId="0" fontId="5" fillId="0" borderId="0" xfId="0" applyFont="1" applyAlignment="1" applyProtection="1">
      <alignment vertical="center" wrapText="1"/>
      <protection hidden="1"/>
    </xf>
    <xf numFmtId="0" fontId="62" fillId="0" borderId="0" xfId="0" applyFont="1" applyAlignment="1" applyProtection="1">
      <alignment vertical="center"/>
      <protection hidden="1"/>
    </xf>
    <xf numFmtId="0" fontId="31" fillId="0" borderId="0" xfId="0" applyFont="1" applyAlignment="1" applyProtection="1">
      <alignment vertical="center"/>
      <protection hidden="1"/>
    </xf>
    <xf numFmtId="0" fontId="31" fillId="0" borderId="0" xfId="0" applyFont="1" applyProtection="1">
      <protection hidden="1"/>
    </xf>
    <xf numFmtId="0" fontId="33" fillId="0" borderId="0" xfId="0" applyFont="1" applyAlignment="1" applyProtection="1">
      <alignment horizontal="center" wrapText="1"/>
      <protection hidden="1"/>
    </xf>
    <xf numFmtId="0" fontId="33" fillId="0" borderId="0" xfId="0" applyFont="1" applyAlignment="1" applyProtection="1">
      <alignment vertical="center" wrapText="1"/>
      <protection hidden="1"/>
    </xf>
    <xf numFmtId="0" fontId="33" fillId="0" borderId="0" xfId="0" applyFont="1" applyAlignment="1" applyProtection="1">
      <alignment wrapText="1"/>
      <protection hidden="1"/>
    </xf>
    <xf numFmtId="0" fontId="92" fillId="2" borderId="0" xfId="0" applyFont="1" applyFill="1" applyAlignment="1" applyProtection="1">
      <alignment vertical="center"/>
      <protection hidden="1"/>
    </xf>
    <xf numFmtId="0" fontId="97" fillId="0" borderId="0" xfId="0" applyFont="1" applyAlignment="1" applyProtection="1">
      <alignment horizontal="left" vertical="center"/>
      <protection hidden="1"/>
    </xf>
    <xf numFmtId="0" fontId="2" fillId="0" borderId="0" xfId="0" applyFont="1" applyAlignment="1" applyProtection="1">
      <alignment vertical="center"/>
      <protection hidden="1"/>
    </xf>
    <xf numFmtId="0" fontId="40" fillId="0" borderId="0" xfId="0" applyFont="1" applyProtection="1">
      <protection hidden="1"/>
    </xf>
    <xf numFmtId="0" fontId="74" fillId="0" borderId="0" xfId="0" applyFont="1" applyAlignment="1" applyProtection="1">
      <alignment vertical="center"/>
      <protection hidden="1"/>
    </xf>
    <xf numFmtId="0" fontId="42" fillId="0" borderId="0" xfId="0" applyFont="1" applyAlignment="1" applyProtection="1">
      <alignment horizontal="left" wrapText="1"/>
      <protection hidden="1"/>
    </xf>
    <xf numFmtId="0" fontId="79" fillId="0" borderId="0" xfId="0" quotePrefix="1" applyFont="1" applyAlignment="1" applyProtection="1">
      <alignment horizontal="left" indent="1"/>
      <protection hidden="1"/>
    </xf>
    <xf numFmtId="0" fontId="47" fillId="2" borderId="0" xfId="0" applyFont="1" applyFill="1" applyAlignment="1" applyProtection="1">
      <alignment horizontal="left"/>
      <protection hidden="1"/>
    </xf>
    <xf numFmtId="0" fontId="63" fillId="0" borderId="0" xfId="0" applyFont="1" applyAlignment="1" applyProtection="1">
      <alignment horizontal="left"/>
      <protection hidden="1"/>
    </xf>
    <xf numFmtId="0" fontId="7" fillId="2" borderId="0" xfId="0" applyFont="1" applyFill="1" applyProtection="1">
      <protection hidden="1"/>
    </xf>
    <xf numFmtId="0" fontId="7" fillId="5" borderId="0" xfId="0" applyFont="1" applyFill="1" applyProtection="1">
      <protection hidden="1"/>
    </xf>
    <xf numFmtId="0" fontId="18" fillId="0" borderId="44" xfId="0" applyFont="1" applyBorder="1" applyAlignment="1" applyProtection="1">
      <alignment horizontal="center" vertical="center" wrapText="1"/>
      <protection hidden="1"/>
    </xf>
    <xf numFmtId="3" fontId="5" fillId="7" borderId="38" xfId="0" applyNumberFormat="1" applyFont="1" applyFill="1" applyBorder="1" applyAlignment="1" applyProtection="1">
      <alignment horizontal="center" vertical="center"/>
      <protection locked="0"/>
    </xf>
    <xf numFmtId="1" fontId="18" fillId="7" borderId="38" xfId="0" applyNumberFormat="1" applyFont="1" applyFill="1" applyBorder="1" applyAlignment="1" applyProtection="1">
      <alignment horizontal="center" vertical="center"/>
      <protection hidden="1"/>
    </xf>
    <xf numFmtId="0" fontId="99" fillId="0" borderId="0" xfId="0" applyFont="1" applyAlignment="1" applyProtection="1">
      <alignment vertical="center"/>
      <protection hidden="1"/>
    </xf>
    <xf numFmtId="1" fontId="5" fillId="0" borderId="4" xfId="0" quotePrefix="1" applyNumberFormat="1" applyFont="1" applyBorder="1" applyAlignment="1" applyProtection="1">
      <alignment horizontal="center" vertical="center"/>
      <protection hidden="1"/>
    </xf>
    <xf numFmtId="1" fontId="5" fillId="0" borderId="47" xfId="0" quotePrefix="1" applyNumberFormat="1" applyFont="1" applyBorder="1" applyAlignment="1" applyProtection="1">
      <alignment horizontal="center" vertical="center"/>
      <protection hidden="1"/>
    </xf>
    <xf numFmtId="0" fontId="42" fillId="0" borderId="0" xfId="0" applyFont="1" applyAlignment="1" applyProtection="1">
      <alignment wrapText="1"/>
      <protection hidden="1"/>
    </xf>
    <xf numFmtId="0" fontId="62" fillId="0" borderId="0" xfId="0" applyFont="1" applyProtection="1">
      <protection hidden="1"/>
    </xf>
    <xf numFmtId="0" fontId="42" fillId="0" borderId="4" xfId="0" applyFont="1" applyBorder="1" applyAlignment="1" applyProtection="1">
      <alignment horizontal="left" wrapText="1"/>
      <protection hidden="1"/>
    </xf>
    <xf numFmtId="0" fontId="100" fillId="0" borderId="0" xfId="0" applyFont="1" applyAlignment="1" applyProtection="1">
      <alignment horizontal="left"/>
      <protection hidden="1"/>
    </xf>
    <xf numFmtId="0" fontId="7" fillId="0" borderId="0" xfId="0" applyFont="1" applyAlignment="1" applyProtection="1">
      <alignment horizontal="left" wrapText="1"/>
      <protection hidden="1"/>
    </xf>
    <xf numFmtId="0" fontId="66" fillId="0" borderId="4" xfId="0" applyFont="1" applyBorder="1" applyAlignment="1" applyProtection="1">
      <alignment vertical="center"/>
      <protection hidden="1"/>
    </xf>
    <xf numFmtId="0" fontId="7" fillId="0" borderId="0" xfId="0" applyFont="1" applyAlignment="1" applyProtection="1">
      <alignment horizontal="right" vertical="center" indent="2"/>
      <protection hidden="1"/>
    </xf>
    <xf numFmtId="0" fontId="62" fillId="0" borderId="0" xfId="0" applyFont="1" applyAlignment="1" applyProtection="1">
      <alignment horizontal="right" vertical="center" indent="2"/>
      <protection hidden="1"/>
    </xf>
    <xf numFmtId="164" fontId="7" fillId="0" borderId="18" xfId="0" applyNumberFormat="1" applyFont="1" applyBorder="1" applyAlignment="1" applyProtection="1">
      <alignment horizontal="center" vertical="center"/>
      <protection hidden="1"/>
    </xf>
    <xf numFmtId="164" fontId="7" fillId="0" borderId="26" xfId="0" applyNumberFormat="1" applyFont="1" applyBorder="1" applyAlignment="1" applyProtection="1">
      <alignment horizontal="center" vertical="center"/>
      <protection hidden="1"/>
    </xf>
    <xf numFmtId="0" fontId="11" fillId="0" borderId="24" xfId="0" applyFont="1" applyBorder="1" applyAlignment="1" applyProtection="1">
      <alignment horizontal="center" vertical="center"/>
      <protection hidden="1"/>
    </xf>
    <xf numFmtId="164" fontId="7" fillId="0" borderId="0" xfId="0" applyNumberFormat="1" applyFont="1" applyAlignment="1" applyProtection="1">
      <alignment horizontal="left" vertical="center"/>
      <protection hidden="1"/>
    </xf>
    <xf numFmtId="164" fontId="7" fillId="0" borderId="24" xfId="0" applyNumberFormat="1" applyFont="1" applyBorder="1" applyAlignment="1" applyProtection="1">
      <alignment horizontal="center" vertical="center"/>
      <protection hidden="1"/>
    </xf>
    <xf numFmtId="0" fontId="7" fillId="18" borderId="24" xfId="0" applyFont="1" applyFill="1" applyBorder="1" applyAlignment="1" applyProtection="1">
      <alignment horizontal="center" vertical="center"/>
      <protection hidden="1"/>
    </xf>
    <xf numFmtId="0" fontId="7" fillId="18" borderId="40" xfId="0" applyFont="1" applyFill="1" applyBorder="1" applyAlignment="1" applyProtection="1">
      <alignment horizontal="center" vertical="center"/>
      <protection hidden="1"/>
    </xf>
    <xf numFmtId="0" fontId="7" fillId="18" borderId="23" xfId="0" applyFont="1" applyFill="1" applyBorder="1" applyAlignment="1" applyProtection="1">
      <alignment horizontal="center" vertical="center"/>
      <protection hidden="1"/>
    </xf>
    <xf numFmtId="1" fontId="18" fillId="0" borderId="24" xfId="0" applyNumberFormat="1" applyFont="1" applyBorder="1" applyAlignment="1" applyProtection="1">
      <alignment horizontal="center" vertical="center"/>
      <protection hidden="1"/>
    </xf>
    <xf numFmtId="1" fontId="18" fillId="0" borderId="40" xfId="0" applyNumberFormat="1" applyFont="1" applyBorder="1" applyAlignment="1" applyProtection="1">
      <alignment horizontal="center" vertical="center"/>
      <protection hidden="1"/>
    </xf>
    <xf numFmtId="1" fontId="18" fillId="0" borderId="23" xfId="0" applyNumberFormat="1" applyFont="1" applyBorder="1" applyAlignment="1" applyProtection="1">
      <alignment horizontal="center" vertical="center"/>
      <protection hidden="1"/>
    </xf>
    <xf numFmtId="0" fontId="18" fillId="0" borderId="0" xfId="0" applyFont="1" applyAlignment="1" applyProtection="1">
      <alignment horizontal="center" vertical="center" wrapText="1"/>
      <protection hidden="1"/>
    </xf>
    <xf numFmtId="0" fontId="18" fillId="0" borderId="0" xfId="0" applyFont="1" applyAlignment="1" applyProtection="1">
      <alignment horizontal="right" vertical="center" wrapText="1"/>
      <protection hidden="1"/>
    </xf>
    <xf numFmtId="0" fontId="2" fillId="0" borderId="0" xfId="0" applyFont="1" applyAlignment="1" applyProtection="1">
      <alignment vertical="center"/>
      <protection locked="0"/>
    </xf>
    <xf numFmtId="0" fontId="42" fillId="0" borderId="0" xfId="0" applyFont="1" applyAlignment="1" applyProtection="1">
      <alignment vertical="center"/>
      <protection hidden="1"/>
    </xf>
    <xf numFmtId="0" fontId="106" fillId="0" borderId="0" xfId="0" applyFont="1" applyProtection="1">
      <protection hidden="1"/>
    </xf>
    <xf numFmtId="0" fontId="7" fillId="0" borderId="0" xfId="0" applyFont="1" applyAlignment="1" applyProtection="1">
      <alignment horizontal="right" vertical="center" indent="1"/>
      <protection hidden="1"/>
    </xf>
    <xf numFmtId="0" fontId="107" fillId="0" borderId="0" xfId="0" applyFont="1" applyProtection="1">
      <protection hidden="1"/>
    </xf>
    <xf numFmtId="0" fontId="107" fillId="0" borderId="0" xfId="0" applyFont="1" applyAlignment="1" applyProtection="1">
      <alignment vertical="center"/>
      <protection hidden="1"/>
    </xf>
    <xf numFmtId="0" fontId="108" fillId="0" borderId="0" xfId="0" applyFont="1" applyProtection="1">
      <protection hidden="1"/>
    </xf>
    <xf numFmtId="0" fontId="102" fillId="0" borderId="0" xfId="0" applyFont="1" applyAlignment="1" applyProtection="1">
      <alignment vertical="center"/>
      <protection hidden="1"/>
    </xf>
    <xf numFmtId="0" fontId="103" fillId="0" borderId="0" xfId="0" applyFont="1" applyAlignment="1" applyProtection="1">
      <alignment vertical="center"/>
      <protection hidden="1"/>
    </xf>
    <xf numFmtId="0" fontId="104" fillId="0" borderId="0" xfId="0" applyFont="1" applyAlignment="1" applyProtection="1">
      <alignment horizontal="left" vertical="center" indent="1"/>
      <protection hidden="1"/>
    </xf>
    <xf numFmtId="0" fontId="76" fillId="0" borderId="0" xfId="0" applyFont="1" applyAlignment="1" applyProtection="1">
      <alignment vertical="center"/>
      <protection hidden="1"/>
    </xf>
    <xf numFmtId="0" fontId="42" fillId="0" borderId="0" xfId="0" applyFont="1" applyAlignment="1" applyProtection="1">
      <alignment horizontal="left"/>
      <protection hidden="1"/>
    </xf>
    <xf numFmtId="0" fontId="62" fillId="0" borderId="0" xfId="0" applyFont="1" applyAlignment="1" applyProtection="1">
      <alignment wrapText="1"/>
      <protection hidden="1"/>
    </xf>
    <xf numFmtId="0" fontId="105" fillId="0" borderId="0" xfId="0" applyFont="1" applyProtection="1">
      <protection hidden="1"/>
    </xf>
    <xf numFmtId="0" fontId="50" fillId="0" borderId="0" xfId="0" applyFont="1" applyProtection="1">
      <protection hidden="1"/>
    </xf>
    <xf numFmtId="165" fontId="36" fillId="8" borderId="29" xfId="1" applyNumberFormat="1" applyFont="1" applyFill="1" applyBorder="1" applyAlignment="1" applyProtection="1">
      <alignment horizontal="center" vertical="center"/>
      <protection hidden="1"/>
    </xf>
    <xf numFmtId="167" fontId="36" fillId="8" borderId="29" xfId="12" applyNumberFormat="1" applyFont="1" applyFill="1" applyBorder="1" applyAlignment="1" applyProtection="1">
      <alignment horizontal="center" vertical="center"/>
      <protection hidden="1"/>
    </xf>
    <xf numFmtId="0" fontId="23" fillId="0" borderId="0" xfId="0" applyFont="1" applyAlignment="1" applyProtection="1">
      <alignment wrapText="1"/>
      <protection hidden="1"/>
    </xf>
    <xf numFmtId="0" fontId="24" fillId="0" borderId="0" xfId="0" applyFont="1" applyAlignment="1" applyProtection="1">
      <alignment wrapText="1"/>
      <protection hidden="1"/>
    </xf>
    <xf numFmtId="0" fontId="36" fillId="0" borderId="0" xfId="0" applyFont="1" applyAlignment="1" applyProtection="1">
      <alignment horizontal="right"/>
      <protection hidden="1"/>
    </xf>
    <xf numFmtId="0" fontId="2" fillId="2" borderId="0" xfId="0" applyFont="1" applyFill="1" applyProtection="1">
      <protection hidden="1"/>
    </xf>
    <xf numFmtId="49" fontId="5" fillId="0" borderId="0" xfId="0" applyNumberFormat="1" applyFont="1" applyAlignment="1" applyProtection="1">
      <alignment horizontal="left" vertical="center"/>
      <protection hidden="1"/>
    </xf>
    <xf numFmtId="0" fontId="86" fillId="0" borderId="0" xfId="0" applyFont="1" applyAlignment="1" applyProtection="1">
      <alignment vertical="center"/>
      <protection hidden="1"/>
    </xf>
    <xf numFmtId="0" fontId="14" fillId="0" borderId="0" xfId="0" applyFont="1" applyAlignment="1" applyProtection="1">
      <alignment vertical="center" wrapText="1"/>
      <protection hidden="1"/>
    </xf>
    <xf numFmtId="165" fontId="33" fillId="0" borderId="0" xfId="0" applyNumberFormat="1" applyFont="1" applyAlignment="1" applyProtection="1">
      <alignment horizontal="center"/>
      <protection hidden="1"/>
    </xf>
    <xf numFmtId="1" fontId="6" fillId="0" borderId="0" xfId="0" applyNumberFormat="1" applyFont="1" applyAlignment="1" applyProtection="1">
      <alignment horizontal="center" vertical="center"/>
      <protection hidden="1"/>
    </xf>
    <xf numFmtId="1" fontId="6" fillId="6" borderId="0" xfId="0" applyNumberFormat="1" applyFont="1" applyFill="1" applyAlignment="1" applyProtection="1">
      <alignment horizontal="center" vertical="center"/>
      <protection hidden="1"/>
    </xf>
    <xf numFmtId="166" fontId="50" fillId="0" borderId="0" xfId="0" applyNumberFormat="1" applyFont="1" applyAlignment="1" applyProtection="1">
      <alignment horizontal="center" vertical="center"/>
      <protection hidden="1"/>
    </xf>
    <xf numFmtId="0" fontId="50" fillId="0" borderId="0" xfId="0" applyFont="1" applyAlignment="1" applyProtection="1">
      <alignment vertical="center"/>
      <protection hidden="1"/>
    </xf>
    <xf numFmtId="0" fontId="48" fillId="0" borderId="0" xfId="0" applyFont="1" applyAlignment="1" applyProtection="1">
      <alignment horizontal="left" vertical="center" indent="1"/>
      <protection hidden="1"/>
    </xf>
    <xf numFmtId="0" fontId="5" fillId="0" borderId="0" xfId="0" applyFont="1" applyAlignment="1" applyProtection="1">
      <alignment vertical="top" wrapText="1"/>
      <protection hidden="1"/>
    </xf>
    <xf numFmtId="0" fontId="33" fillId="0" borderId="0" xfId="0" applyFont="1" applyAlignment="1" applyProtection="1">
      <alignment horizontal="justify" vertical="top" wrapText="1"/>
      <protection hidden="1"/>
    </xf>
    <xf numFmtId="0" fontId="33" fillId="0" borderId="0" xfId="0" applyFont="1" applyAlignment="1" applyProtection="1">
      <alignment vertical="top" wrapText="1"/>
      <protection hidden="1"/>
    </xf>
    <xf numFmtId="0" fontId="33" fillId="0" borderId="0" xfId="0" applyFont="1" applyAlignment="1" applyProtection="1">
      <alignment horizontal="center" vertical="top" wrapText="1"/>
      <protection hidden="1"/>
    </xf>
    <xf numFmtId="166" fontId="62" fillId="0" borderId="0" xfId="0" applyNumberFormat="1" applyFont="1" applyAlignment="1" applyProtection="1">
      <alignment horizontal="center" vertical="center"/>
      <protection hidden="1"/>
    </xf>
    <xf numFmtId="0" fontId="7" fillId="0" borderId="0" xfId="0" applyFont="1" applyAlignment="1" applyProtection="1">
      <alignment vertical="top" wrapText="1"/>
      <protection hidden="1"/>
    </xf>
    <xf numFmtId="0" fontId="101" fillId="0" borderId="0" xfId="0" applyFont="1" applyAlignment="1" applyProtection="1">
      <alignment horizontal="left" vertical="center" indent="1"/>
      <protection hidden="1"/>
    </xf>
    <xf numFmtId="0" fontId="2" fillId="2" borderId="0" xfId="0" applyFont="1" applyFill="1" applyProtection="1">
      <protection locked="0"/>
    </xf>
    <xf numFmtId="0" fontId="0" fillId="0" borderId="0" xfId="0" applyProtection="1">
      <protection locked="0"/>
    </xf>
    <xf numFmtId="0" fontId="2" fillId="0" borderId="0" xfId="0" applyFont="1" applyProtection="1">
      <protection locked="0"/>
    </xf>
    <xf numFmtId="0" fontId="40" fillId="0" borderId="0" xfId="0" applyFont="1" applyProtection="1">
      <protection locked="0"/>
    </xf>
    <xf numFmtId="0" fontId="51" fillId="0" borderId="0" xfId="0" applyFont="1" applyAlignment="1" applyProtection="1">
      <alignment vertical="center" wrapText="1"/>
      <protection locked="0"/>
    </xf>
    <xf numFmtId="0" fontId="33" fillId="0" borderId="0" xfId="0" applyFont="1" applyAlignment="1" applyProtection="1">
      <alignment horizontal="left" vertical="center" wrapText="1"/>
      <protection locked="0"/>
    </xf>
    <xf numFmtId="0" fontId="33" fillId="0" borderId="28" xfId="0" applyFont="1" applyBorder="1" applyAlignment="1" applyProtection="1">
      <alignment horizontal="left" vertical="center"/>
      <protection locked="0"/>
    </xf>
    <xf numFmtId="0" fontId="33" fillId="0" borderId="12" xfId="0" applyFont="1" applyBorder="1" applyAlignment="1" applyProtection="1">
      <alignment horizontal="left" vertical="center"/>
      <protection locked="0"/>
    </xf>
    <xf numFmtId="1" fontId="7" fillId="10" borderId="30" xfId="1" applyNumberFormat="1" applyFont="1" applyFill="1" applyBorder="1" applyAlignment="1" applyProtection="1">
      <alignment horizontal="center" vertical="center" wrapText="1"/>
      <protection locked="0"/>
    </xf>
    <xf numFmtId="0" fontId="2" fillId="0" borderId="12" xfId="0" applyFont="1" applyBorder="1" applyAlignment="1" applyProtection="1">
      <alignment vertical="center"/>
      <protection locked="0"/>
    </xf>
    <xf numFmtId="0" fontId="2" fillId="0" borderId="28" xfId="0" applyFont="1" applyBorder="1" applyAlignment="1" applyProtection="1">
      <alignment vertical="center"/>
      <protection locked="0"/>
    </xf>
    <xf numFmtId="0" fontId="2" fillId="0" borderId="28" xfId="0" applyFont="1" applyBorder="1" applyProtection="1">
      <protection locked="0"/>
    </xf>
    <xf numFmtId="0" fontId="48" fillId="0" borderId="0" xfId="0" applyFont="1" applyAlignment="1" applyProtection="1">
      <alignment vertical="center" wrapText="1"/>
      <protection hidden="1"/>
    </xf>
    <xf numFmtId="0" fontId="14" fillId="0" borderId="0" xfId="0" applyFont="1" applyAlignment="1" applyProtection="1">
      <alignment vertical="top"/>
      <protection hidden="1"/>
    </xf>
    <xf numFmtId="0" fontId="97" fillId="0" borderId="0" xfId="0" applyFont="1" applyAlignment="1" applyProtection="1">
      <alignment vertical="top" wrapText="1"/>
      <protection hidden="1"/>
    </xf>
    <xf numFmtId="0" fontId="48" fillId="0" borderId="0" xfId="0" applyFont="1" applyAlignment="1" applyProtection="1">
      <alignment vertical="top" wrapText="1"/>
      <protection hidden="1"/>
    </xf>
    <xf numFmtId="0" fontId="48" fillId="0" borderId="0" xfId="0" applyFont="1" applyAlignment="1" applyProtection="1">
      <alignment horizontal="center" vertical="top" wrapText="1"/>
      <protection hidden="1"/>
    </xf>
    <xf numFmtId="0" fontId="113" fillId="0" borderId="0" xfId="0" applyFont="1" applyAlignment="1" applyProtection="1">
      <alignment vertical="center"/>
      <protection hidden="1"/>
    </xf>
    <xf numFmtId="0" fontId="115" fillId="0" borderId="0" xfId="0" applyFont="1" applyAlignment="1" applyProtection="1">
      <alignment vertical="center"/>
      <protection hidden="1"/>
    </xf>
    <xf numFmtId="0" fontId="78" fillId="0" borderId="0" xfId="0" applyFont="1" applyAlignment="1" applyProtection="1">
      <alignment vertical="center" wrapText="1"/>
      <protection hidden="1"/>
    </xf>
    <xf numFmtId="164" fontId="11" fillId="12" borderId="31" xfId="0" applyNumberFormat="1" applyFont="1" applyFill="1" applyBorder="1" applyAlignment="1" applyProtection="1">
      <alignment horizontal="center" vertical="center"/>
      <protection hidden="1"/>
    </xf>
    <xf numFmtId="164" fontId="11" fillId="12" borderId="38" xfId="0" applyNumberFormat="1" applyFont="1" applyFill="1" applyBorder="1" applyAlignment="1" applyProtection="1">
      <alignment horizontal="center" vertical="center"/>
      <protection hidden="1"/>
    </xf>
    <xf numFmtId="1" fontId="5" fillId="10" borderId="2" xfId="0" applyNumberFormat="1" applyFont="1" applyFill="1" applyBorder="1" applyAlignment="1" applyProtection="1">
      <alignment horizontal="center" vertical="center"/>
      <protection locked="0"/>
    </xf>
    <xf numFmtId="1" fontId="5" fillId="10" borderId="30" xfId="0" quotePrefix="1" applyNumberFormat="1" applyFont="1" applyFill="1" applyBorder="1" applyAlignment="1" applyProtection="1">
      <alignment horizontal="center" vertical="center"/>
      <protection locked="0"/>
    </xf>
    <xf numFmtId="0" fontId="44" fillId="19" borderId="30" xfId="0" applyFont="1" applyFill="1" applyBorder="1" applyAlignment="1" applyProtection="1">
      <alignment horizontal="center" vertical="center"/>
      <protection hidden="1"/>
    </xf>
    <xf numFmtId="0" fontId="7" fillId="10" borderId="30" xfId="0" applyFont="1" applyFill="1" applyBorder="1" applyAlignment="1" applyProtection="1">
      <alignment horizontal="center" vertical="center" wrapText="1"/>
      <protection locked="0"/>
    </xf>
    <xf numFmtId="0" fontId="7" fillId="10" borderId="30" xfId="0" applyFont="1" applyFill="1" applyBorder="1" applyAlignment="1" applyProtection="1">
      <alignment horizontal="center" vertical="center"/>
      <protection locked="0"/>
    </xf>
    <xf numFmtId="9" fontId="7" fillId="10" borderId="30" xfId="1" applyFont="1" applyFill="1" applyBorder="1" applyAlignment="1" applyProtection="1">
      <alignment horizontal="center" vertical="center" wrapText="1"/>
      <protection locked="0"/>
    </xf>
    <xf numFmtId="3" fontId="7" fillId="10" borderId="2" xfId="1" applyNumberFormat="1" applyFont="1" applyFill="1" applyBorder="1" applyAlignment="1" applyProtection="1">
      <alignment horizontal="center" vertical="center" wrapText="1"/>
      <protection locked="0"/>
    </xf>
    <xf numFmtId="2" fontId="62" fillId="3" borderId="31" xfId="0" applyNumberFormat="1" applyFont="1" applyFill="1" applyBorder="1" applyAlignment="1" applyProtection="1">
      <alignment horizontal="center" vertical="center"/>
      <protection hidden="1"/>
    </xf>
    <xf numFmtId="2" fontId="62" fillId="3" borderId="38" xfId="0" applyNumberFormat="1" applyFont="1" applyFill="1" applyBorder="1" applyAlignment="1" applyProtection="1">
      <alignment horizontal="center" vertical="center"/>
      <protection hidden="1"/>
    </xf>
    <xf numFmtId="0" fontId="19" fillId="0" borderId="0" xfId="5" applyFont="1"/>
    <xf numFmtId="0" fontId="107" fillId="0" borderId="0" xfId="5" applyFont="1"/>
    <xf numFmtId="166" fontId="107" fillId="0" borderId="0" xfId="5" applyNumberFormat="1" applyFont="1"/>
    <xf numFmtId="0" fontId="7" fillId="0" borderId="12" xfId="0" applyFont="1" applyBorder="1" applyAlignment="1" applyProtection="1">
      <alignment horizontal="left" vertical="center" wrapText="1"/>
      <protection hidden="1"/>
    </xf>
    <xf numFmtId="0" fontId="48" fillId="0" borderId="0" xfId="0" applyFont="1" applyAlignment="1" applyProtection="1">
      <alignment wrapText="1"/>
      <protection hidden="1"/>
    </xf>
    <xf numFmtId="0" fontId="108" fillId="0" borderId="0" xfId="0" applyFont="1" applyAlignment="1" applyProtection="1">
      <alignment vertical="center"/>
      <protection hidden="1"/>
    </xf>
    <xf numFmtId="0" fontId="7" fillId="0" borderId="12" xfId="0" applyFont="1" applyBorder="1" applyAlignment="1" applyProtection="1">
      <alignment horizontal="left" vertical="center"/>
      <protection hidden="1"/>
    </xf>
    <xf numFmtId="0" fontId="14" fillId="0" borderId="0" xfId="0" applyFont="1" applyProtection="1">
      <protection hidden="1"/>
    </xf>
    <xf numFmtId="0" fontId="48" fillId="0" borderId="0" xfId="0" applyFont="1" applyAlignment="1" applyProtection="1">
      <alignment horizontal="left" vertical="center"/>
      <protection hidden="1"/>
    </xf>
    <xf numFmtId="0" fontId="33" fillId="0" borderId="0" xfId="0" applyFont="1" applyAlignment="1" applyProtection="1">
      <alignment vertical="center" wrapText="1"/>
      <protection locked="0"/>
    </xf>
    <xf numFmtId="0" fontId="33" fillId="0" borderId="12" xfId="0" applyFont="1" applyBorder="1" applyAlignment="1" applyProtection="1">
      <alignment horizontal="center" vertical="center" wrapText="1"/>
      <protection locked="0"/>
    </xf>
    <xf numFmtId="0" fontId="33" fillId="0" borderId="12" xfId="0" applyFont="1" applyBorder="1" applyAlignment="1" applyProtection="1">
      <alignment vertical="center" wrapText="1"/>
      <protection locked="0"/>
    </xf>
    <xf numFmtId="0" fontId="33" fillId="0" borderId="28" xfId="0" applyFont="1" applyBorder="1" applyAlignment="1" applyProtection="1">
      <alignment horizontal="center" wrapText="1"/>
      <protection locked="0"/>
    </xf>
    <xf numFmtId="0" fontId="33" fillId="0" borderId="0" xfId="0" applyFont="1" applyAlignment="1" applyProtection="1">
      <alignment horizontal="center" wrapText="1"/>
      <protection locked="0"/>
    </xf>
    <xf numFmtId="0" fontId="33" fillId="0" borderId="12" xfId="0" applyFont="1" applyBorder="1" applyAlignment="1" applyProtection="1">
      <alignment horizontal="center" wrapText="1"/>
      <protection locked="0"/>
    </xf>
    <xf numFmtId="0" fontId="33" fillId="0" borderId="12" xfId="0" applyFont="1" applyBorder="1" applyAlignment="1" applyProtection="1">
      <alignment vertical="center"/>
      <protection locked="0"/>
    </xf>
    <xf numFmtId="0" fontId="33" fillId="0" borderId="28" xfId="0" applyFont="1" applyBorder="1" applyAlignment="1" applyProtection="1">
      <alignment vertical="center"/>
      <protection locked="0"/>
    </xf>
    <xf numFmtId="0" fontId="33" fillId="0" borderId="28" xfId="0" applyFont="1" applyBorder="1" applyAlignment="1" applyProtection="1">
      <alignment wrapText="1"/>
      <protection locked="0"/>
    </xf>
    <xf numFmtId="0" fontId="33" fillId="0" borderId="28" xfId="0" applyFont="1" applyBorder="1" applyAlignment="1" applyProtection="1">
      <alignment vertical="center" wrapText="1"/>
      <protection locked="0"/>
    </xf>
    <xf numFmtId="0" fontId="33" fillId="0" borderId="0" xfId="0" applyFont="1" applyAlignment="1" applyProtection="1">
      <alignment vertical="center"/>
      <protection locked="0"/>
    </xf>
    <xf numFmtId="164" fontId="7" fillId="0" borderId="55" xfId="0" applyNumberFormat="1" applyFont="1" applyBorder="1" applyAlignment="1" applyProtection="1">
      <alignment horizontal="center" vertical="center"/>
      <protection locked="0"/>
    </xf>
    <xf numFmtId="164" fontId="7" fillId="0" borderId="56" xfId="0" applyNumberFormat="1" applyFont="1" applyBorder="1" applyAlignment="1" applyProtection="1">
      <alignment horizontal="center" vertical="center"/>
      <protection locked="0"/>
    </xf>
    <xf numFmtId="164" fontId="7" fillId="0" borderId="21" xfId="0" applyNumberFormat="1" applyFont="1" applyBorder="1" applyAlignment="1" applyProtection="1">
      <alignment horizontal="center" vertical="center"/>
      <protection hidden="1"/>
    </xf>
    <xf numFmtId="164" fontId="7" fillId="0" borderId="57" xfId="0" applyNumberFormat="1" applyFont="1" applyBorder="1" applyAlignment="1" applyProtection="1">
      <alignment horizontal="center" vertical="center"/>
      <protection hidden="1"/>
    </xf>
    <xf numFmtId="164" fontId="7" fillId="0" borderId="59" xfId="0" applyNumberFormat="1" applyFont="1" applyBorder="1" applyAlignment="1" applyProtection="1">
      <alignment horizontal="center" vertical="center"/>
      <protection locked="0"/>
    </xf>
    <xf numFmtId="164" fontId="7" fillId="0" borderId="60" xfId="0" applyNumberFormat="1" applyFont="1" applyBorder="1" applyAlignment="1" applyProtection="1">
      <alignment horizontal="center" vertical="center"/>
      <protection locked="0"/>
    </xf>
    <xf numFmtId="164" fontId="11" fillId="12" borderId="59" xfId="0" applyNumberFormat="1" applyFont="1" applyFill="1" applyBorder="1" applyAlignment="1" applyProtection="1">
      <alignment horizontal="center" vertical="center"/>
      <protection locked="0"/>
    </xf>
    <xf numFmtId="164" fontId="62" fillId="0" borderId="59" xfId="0" applyNumberFormat="1" applyFont="1" applyBorder="1" applyAlignment="1" applyProtection="1">
      <alignment horizontal="center" vertical="center"/>
      <protection locked="0"/>
    </xf>
    <xf numFmtId="164" fontId="62" fillId="0" borderId="60" xfId="0" applyNumberFormat="1" applyFont="1" applyBorder="1" applyAlignment="1" applyProtection="1">
      <alignment horizontal="center" vertical="center"/>
      <protection locked="0"/>
    </xf>
    <xf numFmtId="164" fontId="5" fillId="0" borderId="59" xfId="0" applyNumberFormat="1" applyFont="1" applyBorder="1" applyAlignment="1" applyProtection="1">
      <alignment horizontal="center" vertical="center"/>
      <protection locked="0"/>
    </xf>
    <xf numFmtId="164" fontId="7" fillId="0" borderId="61" xfId="0" applyNumberFormat="1" applyFont="1" applyBorder="1" applyAlignment="1" applyProtection="1">
      <alignment horizontal="center" vertical="center"/>
      <protection hidden="1"/>
    </xf>
    <xf numFmtId="164" fontId="7" fillId="0" borderId="62" xfId="0" applyNumberFormat="1" applyFont="1" applyBorder="1" applyAlignment="1" applyProtection="1">
      <alignment horizontal="center" vertical="center"/>
      <protection hidden="1"/>
    </xf>
    <xf numFmtId="164" fontId="7" fillId="0" borderId="63" xfId="0" applyNumberFormat="1" applyFont="1" applyBorder="1" applyAlignment="1" applyProtection="1">
      <alignment horizontal="center" vertical="center"/>
      <protection locked="0"/>
    </xf>
    <xf numFmtId="164" fontId="7" fillId="0" borderId="64" xfId="0" applyNumberFormat="1" applyFont="1" applyBorder="1" applyAlignment="1" applyProtection="1">
      <alignment horizontal="center" vertical="center"/>
      <protection locked="0"/>
    </xf>
    <xf numFmtId="0" fontId="48" fillId="0" borderId="0" xfId="0" applyFont="1" applyAlignment="1" applyProtection="1">
      <alignment horizontal="left" vertical="top" wrapText="1"/>
      <protection hidden="1"/>
    </xf>
    <xf numFmtId="49" fontId="58" fillId="0" borderId="26" xfId="0" applyNumberFormat="1" applyFont="1" applyBorder="1" applyAlignment="1">
      <alignment horizontal="center" vertical="center" wrapText="1"/>
    </xf>
    <xf numFmtId="0" fontId="5" fillId="11" borderId="8" xfId="0" applyFont="1" applyFill="1" applyBorder="1" applyAlignment="1" applyProtection="1">
      <alignment horizontal="left" vertical="center"/>
      <protection hidden="1"/>
    </xf>
    <xf numFmtId="0" fontId="5" fillId="11" borderId="9" xfId="0" applyFont="1" applyFill="1" applyBorder="1" applyAlignment="1" applyProtection="1">
      <alignment horizontal="left" vertical="center"/>
      <protection hidden="1"/>
    </xf>
    <xf numFmtId="0" fontId="26" fillId="0" borderId="65" xfId="0" applyFont="1" applyBorder="1" applyAlignment="1" applyProtection="1">
      <alignment vertical="center" wrapText="1"/>
      <protection hidden="1"/>
    </xf>
    <xf numFmtId="0" fontId="26" fillId="0" borderId="65" xfId="0" applyFont="1" applyBorder="1" applyAlignment="1" applyProtection="1">
      <alignment vertical="center"/>
      <protection hidden="1"/>
    </xf>
    <xf numFmtId="0" fontId="117" fillId="0" borderId="0" xfId="0" applyFont="1" applyAlignment="1" applyProtection="1">
      <alignment horizontal="left" vertical="top" wrapText="1" indent="5"/>
      <protection hidden="1"/>
    </xf>
    <xf numFmtId="1" fontId="6" fillId="0" borderId="0" xfId="0" applyNumberFormat="1" applyFont="1" applyAlignment="1" applyProtection="1">
      <alignment horizontal="center"/>
      <protection hidden="1"/>
    </xf>
    <xf numFmtId="0" fontId="5" fillId="0" borderId="5" xfId="0" applyFont="1" applyBorder="1" applyAlignment="1" applyProtection="1">
      <alignment vertical="center"/>
      <protection hidden="1"/>
    </xf>
    <xf numFmtId="0" fontId="5" fillId="0" borderId="5" xfId="0" applyFont="1" applyBorder="1" applyAlignment="1" applyProtection="1">
      <alignment vertical="center" wrapText="1"/>
      <protection hidden="1"/>
    </xf>
    <xf numFmtId="0" fontId="33" fillId="0" borderId="5" xfId="0" applyFont="1" applyBorder="1" applyAlignment="1" applyProtection="1">
      <alignment vertical="center" wrapText="1"/>
      <protection hidden="1"/>
    </xf>
    <xf numFmtId="0" fontId="45" fillId="0" borderId="5" xfId="0" applyFont="1" applyBorder="1" applyAlignment="1" applyProtection="1">
      <alignment vertical="center"/>
      <protection hidden="1"/>
    </xf>
    <xf numFmtId="0" fontId="0" fillId="3" borderId="0" xfId="0" applyFill="1"/>
    <xf numFmtId="0" fontId="41" fillId="0" borderId="5" xfId="0" applyFont="1" applyBorder="1" applyAlignment="1" applyProtection="1">
      <alignment vertical="center" wrapText="1"/>
      <protection hidden="1"/>
    </xf>
    <xf numFmtId="0" fontId="74" fillId="0" borderId="5" xfId="0" applyFont="1" applyBorder="1" applyAlignment="1" applyProtection="1">
      <alignment vertical="center"/>
      <protection hidden="1"/>
    </xf>
    <xf numFmtId="0" fontId="33" fillId="0" borderId="27" xfId="0" applyFont="1" applyBorder="1" applyAlignment="1" applyProtection="1">
      <alignment vertical="center"/>
      <protection locked="0"/>
    </xf>
    <xf numFmtId="0" fontId="33" fillId="0" borderId="54" xfId="0" applyFont="1" applyBorder="1" applyAlignment="1" applyProtection="1">
      <alignment vertical="center"/>
      <protection locked="0"/>
    </xf>
    <xf numFmtId="0" fontId="33" fillId="0" borderId="53" xfId="0" applyFont="1" applyBorder="1" applyAlignment="1" applyProtection="1">
      <alignment vertical="center" wrapText="1"/>
      <protection locked="0"/>
    </xf>
    <xf numFmtId="0" fontId="72" fillId="0" borderId="0" xfId="0" applyFont="1" applyAlignment="1" applyProtection="1">
      <alignment horizontal="left" vertical="center" wrapText="1"/>
      <protection hidden="1"/>
    </xf>
    <xf numFmtId="0" fontId="118" fillId="0" borderId="0" xfId="0" applyFont="1" applyAlignment="1" applyProtection="1">
      <alignment horizontal="left" vertical="center" indent="1"/>
      <protection hidden="1"/>
    </xf>
    <xf numFmtId="0" fontId="5" fillId="5" borderId="0" xfId="0" applyFont="1" applyFill="1" applyAlignment="1" applyProtection="1">
      <alignment vertical="center"/>
      <protection hidden="1"/>
    </xf>
    <xf numFmtId="1" fontId="5" fillId="0" borderId="0" xfId="0" quotePrefix="1" applyNumberFormat="1" applyFont="1" applyAlignment="1" applyProtection="1">
      <alignment horizontal="left" vertical="center"/>
      <protection locked="0"/>
    </xf>
    <xf numFmtId="0" fontId="14" fillId="0" borderId="0" xfId="0" applyFont="1" applyAlignment="1" applyProtection="1">
      <alignment horizontal="center" vertical="center"/>
      <protection hidden="1"/>
    </xf>
    <xf numFmtId="0" fontId="90" fillId="0" borderId="0" xfId="0" applyFont="1" applyAlignment="1" applyProtection="1">
      <alignment horizontal="center"/>
      <protection hidden="1"/>
    </xf>
    <xf numFmtId="0" fontId="90" fillId="0" borderId="0" xfId="0" applyFont="1" applyProtection="1">
      <protection hidden="1"/>
    </xf>
    <xf numFmtId="0" fontId="119" fillId="0" borderId="0" xfId="0" applyFont="1" applyProtection="1">
      <protection hidden="1"/>
    </xf>
    <xf numFmtId="0" fontId="5" fillId="0" borderId="0" xfId="0" applyFont="1" applyAlignment="1" applyProtection="1">
      <alignment horizontal="left" vertical="center" wrapText="1"/>
      <protection hidden="1"/>
    </xf>
    <xf numFmtId="0" fontId="2" fillId="0" borderId="0" xfId="0" applyFont="1" applyProtection="1">
      <protection locked="0" hidden="1"/>
    </xf>
    <xf numFmtId="0" fontId="34" fillId="0" borderId="0" xfId="0" applyFont="1" applyProtection="1">
      <protection locked="0" hidden="1"/>
    </xf>
    <xf numFmtId="0" fontId="34" fillId="0" borderId="0" xfId="0" applyFont="1" applyAlignment="1" applyProtection="1">
      <alignment horizontal="center"/>
      <protection hidden="1"/>
    </xf>
    <xf numFmtId="0" fontId="12" fillId="6" borderId="0" xfId="0" applyFont="1" applyFill="1" applyProtection="1">
      <protection hidden="1"/>
    </xf>
    <xf numFmtId="0" fontId="72" fillId="0" borderId="0" xfId="0" applyFont="1" applyAlignment="1" applyProtection="1">
      <alignment vertical="center" wrapText="1"/>
      <protection hidden="1"/>
    </xf>
    <xf numFmtId="0" fontId="5" fillId="0" borderId="12" xfId="0" applyFont="1" applyBorder="1" applyAlignment="1" applyProtection="1">
      <alignment vertical="center" wrapText="1"/>
      <protection hidden="1"/>
    </xf>
    <xf numFmtId="0" fontId="14" fillId="0" borderId="12" xfId="0" applyFont="1" applyBorder="1" applyAlignment="1" applyProtection="1">
      <alignment horizontal="left" vertical="center"/>
      <protection locked="0" hidden="1"/>
    </xf>
    <xf numFmtId="0" fontId="33" fillId="0" borderId="0" xfId="0" applyFont="1" applyAlignment="1" applyProtection="1">
      <alignment horizontal="left" vertical="center" wrapText="1"/>
      <protection locked="0" hidden="1"/>
    </xf>
    <xf numFmtId="0" fontId="33" fillId="0" borderId="28" xfId="0" applyFont="1" applyBorder="1" applyAlignment="1" applyProtection="1">
      <alignment horizontal="left" vertical="center"/>
      <protection locked="0" hidden="1"/>
    </xf>
    <xf numFmtId="0" fontId="18" fillId="0" borderId="0" xfId="0" applyFont="1" applyAlignment="1" applyProtection="1">
      <alignment vertical="center"/>
      <protection hidden="1"/>
    </xf>
    <xf numFmtId="0" fontId="5" fillId="0" borderId="0" xfId="0" applyFont="1" applyAlignment="1">
      <alignment vertical="center" wrapText="1"/>
    </xf>
    <xf numFmtId="3" fontId="33" fillId="0" borderId="0" xfId="0" applyNumberFormat="1" applyFont="1" applyAlignment="1">
      <alignment horizontal="center" vertical="center" wrapText="1"/>
    </xf>
    <xf numFmtId="1" fontId="33" fillId="0" borderId="0" xfId="0" applyNumberFormat="1" applyFont="1" applyAlignment="1">
      <alignment vertical="center" wrapText="1"/>
    </xf>
    <xf numFmtId="0" fontId="5" fillId="0" borderId="0" xfId="0" applyFont="1" applyAlignment="1" applyProtection="1">
      <alignment horizontal="right" vertical="center" indent="1"/>
      <protection hidden="1"/>
    </xf>
    <xf numFmtId="165" fontId="14" fillId="10" borderId="30" xfId="1" applyNumberFormat="1" applyFont="1" applyFill="1" applyBorder="1" applyAlignment="1" applyProtection="1">
      <alignment horizontal="center" vertical="center" wrapText="1"/>
      <protection locked="0" hidden="1"/>
    </xf>
    <xf numFmtId="0" fontId="120" fillId="0" borderId="0" xfId="0" applyFont="1" applyProtection="1">
      <protection hidden="1"/>
    </xf>
    <xf numFmtId="9" fontId="12" fillId="6" borderId="0" xfId="0" applyNumberFormat="1" applyFont="1" applyFill="1" applyProtection="1">
      <protection hidden="1"/>
    </xf>
    <xf numFmtId="0" fontId="5" fillId="0" borderId="0" xfId="0" applyFont="1" applyAlignment="1" applyProtection="1">
      <alignment horizontal="center" vertical="center" wrapText="1"/>
      <protection hidden="1"/>
    </xf>
    <xf numFmtId="9" fontId="14" fillId="10" borderId="30" xfId="1" applyFont="1" applyFill="1" applyBorder="1" applyAlignment="1" applyProtection="1">
      <alignment horizontal="center" vertical="center" wrapText="1"/>
      <protection locked="0" hidden="1"/>
    </xf>
    <xf numFmtId="9" fontId="34" fillId="0" borderId="0" xfId="0" applyNumberFormat="1" applyFont="1" applyProtection="1">
      <protection hidden="1"/>
    </xf>
    <xf numFmtId="9" fontId="14" fillId="2" borderId="0" xfId="1" applyFont="1" applyFill="1" applyBorder="1" applyAlignment="1" applyProtection="1">
      <alignment horizontal="center" vertical="center" wrapText="1"/>
      <protection locked="0" hidden="1"/>
    </xf>
    <xf numFmtId="0" fontId="33" fillId="0" borderId="0" xfId="0" applyFont="1" applyAlignment="1">
      <alignment vertical="center" wrapText="1"/>
    </xf>
    <xf numFmtId="0" fontId="121" fillId="0" borderId="0" xfId="0" applyFont="1" applyProtection="1">
      <protection hidden="1"/>
    </xf>
    <xf numFmtId="0" fontId="121" fillId="0" borderId="0" xfId="0" applyFont="1" applyAlignment="1" applyProtection="1">
      <alignment horizontal="right" vertical="center" indent="1"/>
      <protection hidden="1"/>
    </xf>
    <xf numFmtId="9" fontId="12" fillId="0" borderId="0" xfId="0" applyNumberFormat="1" applyFont="1" applyProtection="1">
      <protection hidden="1"/>
    </xf>
    <xf numFmtId="0" fontId="48" fillId="0" borderId="0" xfId="0" applyFont="1" applyAlignment="1">
      <alignment vertical="center" wrapText="1"/>
    </xf>
    <xf numFmtId="0" fontId="14" fillId="0" borderId="0" xfId="0" applyFont="1" applyAlignment="1">
      <alignment horizontal="justify" vertical="top" wrapText="1"/>
    </xf>
    <xf numFmtId="0" fontId="12" fillId="0" borderId="0" xfId="0" applyFont="1"/>
    <xf numFmtId="0" fontId="34" fillId="0" borderId="0" xfId="0" applyFont="1"/>
    <xf numFmtId="0" fontId="5" fillId="0" borderId="0" xfId="0" applyFont="1" applyAlignment="1">
      <alignment vertical="top" wrapText="1"/>
    </xf>
    <xf numFmtId="0" fontId="5" fillId="0" borderId="0" xfId="0" applyFont="1" applyAlignment="1">
      <alignment horizontal="right" vertical="top"/>
    </xf>
    <xf numFmtId="0" fontId="51" fillId="0" borderId="0" xfId="0" applyFont="1" applyAlignment="1" applyProtection="1">
      <alignment horizontal="center" vertical="top" wrapText="1"/>
      <protection locked="0"/>
    </xf>
    <xf numFmtId="0" fontId="5" fillId="0" borderId="0" xfId="0" applyFont="1" applyAlignment="1">
      <alignment horizontal="center" vertical="center"/>
    </xf>
    <xf numFmtId="0" fontId="5" fillId="6" borderId="0" xfId="0" applyFont="1" applyFill="1" applyAlignment="1">
      <alignment vertical="center"/>
    </xf>
    <xf numFmtId="0" fontId="51" fillId="0" borderId="0" xfId="0" applyFont="1" applyAlignment="1" applyProtection="1">
      <alignment horizontal="justify" vertical="top" wrapText="1"/>
      <protection locked="0"/>
    </xf>
    <xf numFmtId="0" fontId="5" fillId="0" borderId="0" xfId="0" applyFont="1" applyAlignment="1">
      <alignment horizontal="left" vertical="top" wrapText="1"/>
    </xf>
    <xf numFmtId="0" fontId="14" fillId="0" borderId="0" xfId="0" applyFont="1" applyAlignment="1" applyProtection="1">
      <alignment horizontal="justify" vertical="top" wrapText="1"/>
      <protection locked="0"/>
    </xf>
    <xf numFmtId="0" fontId="14" fillId="0" borderId="0" xfId="0" applyFont="1" applyAlignment="1">
      <alignment horizontal="left" vertical="top" wrapText="1"/>
    </xf>
    <xf numFmtId="0" fontId="121" fillId="0" borderId="0" xfId="0" applyFont="1" applyAlignment="1">
      <alignment vertical="top" wrapText="1"/>
    </xf>
    <xf numFmtId="0" fontId="51" fillId="0" borderId="7" xfId="0" applyFont="1" applyBorder="1" applyAlignment="1" applyProtection="1">
      <alignment horizontal="center" vertical="top" wrapText="1"/>
      <protection locked="0"/>
    </xf>
    <xf numFmtId="0" fontId="5" fillId="2" borderId="0" xfId="0" applyFont="1" applyFill="1" applyAlignment="1">
      <alignment horizontal="center" vertical="center"/>
    </xf>
    <xf numFmtId="0" fontId="51" fillId="0" borderId="28" xfId="0" applyFont="1" applyBorder="1" applyAlignment="1" applyProtection="1">
      <alignment horizontal="justify" vertical="top" wrapText="1"/>
      <protection locked="0"/>
    </xf>
    <xf numFmtId="0" fontId="14" fillId="0" borderId="0" xfId="0" applyFont="1" applyAlignment="1" applyProtection="1">
      <alignment horizontal="left" vertical="top" wrapText="1"/>
      <protection locked="0"/>
    </xf>
    <xf numFmtId="0" fontId="34" fillId="0" borderId="5" xfId="0" applyFont="1" applyBorder="1"/>
    <xf numFmtId="0" fontId="12" fillId="0" borderId="0" xfId="0" applyFont="1" applyAlignment="1" applyProtection="1">
      <alignment horizontal="center" vertical="center"/>
      <protection hidden="1"/>
    </xf>
    <xf numFmtId="0" fontId="120" fillId="0" borderId="0" xfId="0" applyFont="1" applyAlignment="1" applyProtection="1">
      <alignment horizontal="left" vertical="center"/>
      <protection hidden="1"/>
    </xf>
    <xf numFmtId="168" fontId="14" fillId="10" borderId="30" xfId="1" applyNumberFormat="1" applyFont="1" applyFill="1" applyBorder="1" applyAlignment="1" applyProtection="1">
      <alignment horizontal="center" vertical="center" wrapText="1"/>
      <protection locked="0" hidden="1"/>
    </xf>
    <xf numFmtId="0" fontId="12" fillId="0" borderId="0" xfId="0" applyFont="1" applyAlignment="1" applyProtection="1">
      <alignment horizontal="left" vertical="center"/>
      <protection hidden="1"/>
    </xf>
    <xf numFmtId="0" fontId="34" fillId="0" borderId="0" xfId="0" applyFont="1" applyAlignment="1" applyProtection="1">
      <alignment horizontal="center" vertical="center"/>
      <protection hidden="1"/>
    </xf>
    <xf numFmtId="168" fontId="12" fillId="0" borderId="0" xfId="0" applyNumberFormat="1" applyFont="1" applyAlignment="1" applyProtection="1">
      <alignment horizontal="center" vertical="center"/>
      <protection hidden="1"/>
    </xf>
    <xf numFmtId="0" fontId="114" fillId="0" borderId="0" xfId="0" applyFont="1" applyProtection="1">
      <protection hidden="1"/>
    </xf>
    <xf numFmtId="0" fontId="122" fillId="0" borderId="0" xfId="0" applyFont="1" applyAlignment="1" applyProtection="1">
      <alignment horizontal="right" vertical="center" indent="1"/>
      <protection hidden="1"/>
    </xf>
    <xf numFmtId="168" fontId="12" fillId="0" borderId="0" xfId="0" applyNumberFormat="1" applyFont="1" applyProtection="1">
      <protection hidden="1"/>
    </xf>
    <xf numFmtId="165" fontId="12" fillId="0" borderId="0" xfId="0" applyNumberFormat="1" applyFont="1" applyProtection="1">
      <protection hidden="1"/>
    </xf>
    <xf numFmtId="0" fontId="36" fillId="0" borderId="0" xfId="0" applyFont="1" applyAlignment="1" applyProtection="1">
      <alignment horizontal="center"/>
      <protection hidden="1"/>
    </xf>
    <xf numFmtId="168" fontId="34" fillId="6" borderId="0" xfId="0" applyNumberFormat="1" applyFont="1" applyFill="1" applyProtection="1">
      <protection hidden="1"/>
    </xf>
    <xf numFmtId="49" fontId="5" fillId="0" borderId="0" xfId="0" applyNumberFormat="1" applyFont="1" applyAlignment="1" applyProtection="1">
      <alignment horizontal="center" vertical="center"/>
      <protection hidden="1"/>
    </xf>
    <xf numFmtId="0" fontId="11" fillId="0" borderId="0" xfId="0" applyFont="1"/>
    <xf numFmtId="0" fontId="42" fillId="0" borderId="0" xfId="0" applyFont="1" applyAlignment="1">
      <alignment horizontal="left" vertical="center"/>
    </xf>
    <xf numFmtId="0" fontId="7" fillId="0" borderId="0" xfId="0" applyFont="1" applyAlignment="1">
      <alignment vertical="center"/>
    </xf>
    <xf numFmtId="0" fontId="74" fillId="0" borderId="0" xfId="0" applyFont="1" applyAlignment="1" applyProtection="1">
      <alignment vertical="center"/>
      <protection locked="0"/>
    </xf>
    <xf numFmtId="0" fontId="0" fillId="0" borderId="23" xfId="0" applyBorder="1"/>
    <xf numFmtId="0" fontId="67" fillId="0" borderId="24" xfId="0" applyFont="1" applyBorder="1" applyAlignment="1">
      <alignment horizontal="left" vertical="center" indent="4"/>
    </xf>
    <xf numFmtId="0" fontId="123" fillId="0" borderId="0" xfId="0" applyFont="1" applyAlignment="1">
      <alignment vertical="center"/>
    </xf>
    <xf numFmtId="0" fontId="67" fillId="0" borderId="0" xfId="0" applyFont="1" applyAlignment="1">
      <alignment horizontal="left" vertical="center" wrapText="1"/>
    </xf>
    <xf numFmtId="0" fontId="67" fillId="0" borderId="0" xfId="0" applyFont="1" applyAlignment="1">
      <alignment vertical="center"/>
    </xf>
    <xf numFmtId="0" fontId="0" fillId="0" borderId="9" xfId="0" applyBorder="1"/>
    <xf numFmtId="0" fontId="0" fillId="0" borderId="10" xfId="0" applyBorder="1"/>
    <xf numFmtId="0" fontId="0" fillId="0" borderId="24" xfId="0" applyBorder="1"/>
    <xf numFmtId="0" fontId="42" fillId="0" borderId="0" xfId="0" applyFont="1" applyAlignment="1">
      <alignment vertical="center"/>
    </xf>
    <xf numFmtId="0" fontId="2" fillId="0" borderId="0" xfId="0" applyFont="1" applyAlignment="1">
      <alignment vertical="center"/>
    </xf>
    <xf numFmtId="0" fontId="15" fillId="0" borderId="0" xfId="0" applyFont="1" applyAlignment="1">
      <alignment horizontal="left" vertical="center"/>
    </xf>
    <xf numFmtId="0" fontId="0" fillId="6" borderId="0" xfId="0" applyFill="1"/>
    <xf numFmtId="0" fontId="11" fillId="6" borderId="0" xfId="0" applyFont="1" applyFill="1"/>
    <xf numFmtId="0" fontId="7" fillId="6" borderId="52" xfId="0" applyFont="1" applyFill="1" applyBorder="1" applyAlignment="1">
      <alignment vertical="center" wrapText="1"/>
    </xf>
    <xf numFmtId="0" fontId="7" fillId="6" borderId="53" xfId="0" applyFont="1" applyFill="1" applyBorder="1" applyAlignment="1">
      <alignment vertical="center" wrapText="1"/>
    </xf>
    <xf numFmtId="0" fontId="33" fillId="6" borderId="54" xfId="0" applyFont="1" applyFill="1" applyBorder="1"/>
    <xf numFmtId="0" fontId="125" fillId="6" borderId="0" xfId="13" applyFont="1" applyFill="1" applyAlignment="1" applyProtection="1">
      <alignment horizontal="center" vertical="center" wrapText="1"/>
    </xf>
    <xf numFmtId="0" fontId="33" fillId="6" borderId="27" xfId="0" applyFont="1" applyFill="1" applyBorder="1"/>
    <xf numFmtId="0" fontId="0" fillId="6" borderId="0" xfId="0" applyFill="1" applyAlignment="1">
      <alignment vertical="center"/>
    </xf>
    <xf numFmtId="0" fontId="11" fillId="6" borderId="0" xfId="0" applyFont="1" applyFill="1" applyAlignment="1">
      <alignment vertical="center"/>
    </xf>
    <xf numFmtId="0" fontId="2" fillId="6" borderId="0" xfId="0" applyFont="1" applyFill="1" applyAlignment="1">
      <alignment vertical="center"/>
    </xf>
    <xf numFmtId="0" fontId="7" fillId="6" borderId="0" xfId="0" applyFont="1" applyFill="1" applyAlignment="1">
      <alignment vertical="center"/>
    </xf>
    <xf numFmtId="0" fontId="42" fillId="6" borderId="0" xfId="0" applyFont="1" applyFill="1" applyAlignment="1">
      <alignment vertical="center"/>
    </xf>
    <xf numFmtId="0" fontId="7" fillId="0" borderId="0" xfId="0" applyFont="1"/>
    <xf numFmtId="0" fontId="67" fillId="0" borderId="26" xfId="0" applyFont="1" applyBorder="1" applyAlignment="1">
      <alignment horizontal="center" vertical="center"/>
    </xf>
    <xf numFmtId="0" fontId="33" fillId="0" borderId="17" xfId="0" applyFont="1" applyBorder="1" applyAlignment="1" applyProtection="1">
      <alignment vertical="center"/>
      <protection locked="0"/>
    </xf>
    <xf numFmtId="0" fontId="7" fillId="0" borderId="16" xfId="0" applyFont="1" applyBorder="1" applyAlignment="1">
      <alignment vertical="center"/>
    </xf>
    <xf numFmtId="0" fontId="33" fillId="0" borderId="73" xfId="0" applyFont="1" applyBorder="1" applyAlignment="1" applyProtection="1">
      <alignment vertical="center"/>
      <protection locked="0"/>
    </xf>
    <xf numFmtId="0" fontId="7" fillId="0" borderId="18" xfId="0" applyFont="1" applyBorder="1" applyAlignment="1">
      <alignment vertical="center"/>
    </xf>
    <xf numFmtId="0" fontId="33" fillId="0" borderId="35" xfId="0" applyFont="1" applyBorder="1" applyAlignment="1" applyProtection="1">
      <alignment vertical="center"/>
      <protection locked="0"/>
    </xf>
    <xf numFmtId="0" fontId="7" fillId="0" borderId="5" xfId="0" applyFont="1" applyBorder="1" applyAlignment="1">
      <alignment vertical="center"/>
    </xf>
    <xf numFmtId="0" fontId="33" fillId="0" borderId="74" xfId="0" applyFont="1" applyBorder="1" applyAlignment="1" applyProtection="1">
      <alignment vertical="center"/>
      <protection locked="0"/>
    </xf>
    <xf numFmtId="0" fontId="7" fillId="0" borderId="25" xfId="0" applyFont="1" applyBorder="1" applyAlignment="1">
      <alignment vertical="center"/>
    </xf>
    <xf numFmtId="0" fontId="7" fillId="0" borderId="0" xfId="0" applyFont="1" applyAlignment="1">
      <alignment horizontal="left" indent="1"/>
    </xf>
    <xf numFmtId="0" fontId="61" fillId="0" borderId="0" xfId="0" applyFont="1" applyAlignment="1">
      <alignment horizontal="left" vertical="center" wrapText="1"/>
    </xf>
    <xf numFmtId="3" fontId="42" fillId="0" borderId="0" xfId="0" applyNumberFormat="1" applyFont="1" applyAlignment="1">
      <alignment vertical="center"/>
    </xf>
    <xf numFmtId="0" fontId="74" fillId="0" borderId="0" xfId="0" applyFont="1" applyAlignment="1" applyProtection="1">
      <alignment horizontal="left" vertical="center" wrapText="1"/>
      <protection locked="0"/>
    </xf>
    <xf numFmtId="0" fontId="115" fillId="0" borderId="0" xfId="0" applyFont="1" applyAlignment="1">
      <alignment vertical="center" wrapText="1"/>
    </xf>
    <xf numFmtId="0" fontId="67" fillId="0" borderId="0" xfId="0" applyFont="1" applyAlignment="1">
      <alignment vertical="center" wrapText="1"/>
    </xf>
    <xf numFmtId="0" fontId="0" fillId="0" borderId="26" xfId="0" applyBorder="1"/>
    <xf numFmtId="0" fontId="0" fillId="0" borderId="26" xfId="0" applyBorder="1" applyAlignment="1">
      <alignment horizontal="left"/>
    </xf>
    <xf numFmtId="0" fontId="7" fillId="0" borderId="0" xfId="0" applyFont="1" applyAlignment="1">
      <alignment horizontal="center" vertical="center"/>
    </xf>
    <xf numFmtId="0" fontId="67" fillId="0" borderId="0" xfId="0" applyFont="1" applyAlignment="1">
      <alignment horizontal="center" vertical="center"/>
    </xf>
    <xf numFmtId="0" fontId="7" fillId="0" borderId="0" xfId="0" applyFont="1" applyAlignment="1">
      <alignment horizontal="left" vertical="center"/>
    </xf>
    <xf numFmtId="0" fontId="115" fillId="0" borderId="0" xfId="0" applyFont="1" applyAlignment="1">
      <alignment vertical="center"/>
    </xf>
    <xf numFmtId="0" fontId="48" fillId="0" borderId="0" xfId="0" applyFont="1"/>
    <xf numFmtId="0" fontId="36" fillId="0" borderId="0" xfId="0" applyFont="1" applyAlignment="1">
      <alignment vertical="center"/>
    </xf>
    <xf numFmtId="0" fontId="14" fillId="0" borderId="0" xfId="0" applyFont="1" applyAlignment="1">
      <alignment horizontal="left" vertical="center"/>
    </xf>
    <xf numFmtId="0" fontId="7" fillId="0" borderId="16" xfId="0" applyFont="1" applyBorder="1" applyAlignment="1">
      <alignment horizontal="right" vertical="center"/>
    </xf>
    <xf numFmtId="0" fontId="0" fillId="0" borderId="16" xfId="0" applyBorder="1"/>
    <xf numFmtId="0" fontId="0" fillId="0" borderId="16" xfId="0" applyBorder="1" applyAlignment="1">
      <alignment horizontal="left"/>
    </xf>
    <xf numFmtId="0" fontId="129" fillId="20" borderId="17" xfId="13" applyFont="1" applyFill="1" applyBorder="1" applyAlignment="1" applyProtection="1">
      <alignment vertical="center" wrapText="1"/>
    </xf>
    <xf numFmtId="0" fontId="129" fillId="20" borderId="16" xfId="13" applyFont="1" applyFill="1" applyBorder="1" applyAlignment="1" applyProtection="1">
      <alignment vertical="center" wrapText="1"/>
    </xf>
    <xf numFmtId="0" fontId="7" fillId="0" borderId="0" xfId="0" applyFont="1" applyAlignment="1">
      <alignment horizontal="left" vertical="center" wrapText="1"/>
    </xf>
    <xf numFmtId="3" fontId="7" fillId="0" borderId="0" xfId="0" applyNumberFormat="1" applyFont="1" applyAlignment="1">
      <alignment horizontal="center" vertical="center"/>
    </xf>
    <xf numFmtId="0" fontId="7" fillId="0" borderId="0" xfId="0" applyFont="1" applyAlignment="1">
      <alignment vertical="center" wrapText="1"/>
    </xf>
    <xf numFmtId="3" fontId="7" fillId="0" borderId="0" xfId="0" applyNumberFormat="1" applyFont="1" applyAlignment="1">
      <alignment vertical="center"/>
    </xf>
    <xf numFmtId="165" fontId="42" fillId="10" borderId="30" xfId="0" applyNumberFormat="1" applyFont="1" applyFill="1" applyBorder="1" applyAlignment="1" applyProtection="1">
      <alignment horizontal="center" vertical="center"/>
      <protection locked="0"/>
    </xf>
    <xf numFmtId="0" fontId="7" fillId="0" borderId="12" xfId="0" applyFont="1" applyBorder="1" applyAlignment="1">
      <alignment vertical="center"/>
    </xf>
    <xf numFmtId="3" fontId="42" fillId="10" borderId="30" xfId="0" applyNumberFormat="1" applyFont="1" applyFill="1" applyBorder="1" applyAlignment="1" applyProtection="1">
      <alignment horizontal="center" vertical="center"/>
      <protection locked="0"/>
    </xf>
    <xf numFmtId="3" fontId="42" fillId="10" borderId="30" xfId="0" applyNumberFormat="1" applyFont="1" applyFill="1" applyBorder="1" applyAlignment="1">
      <alignment horizontal="center" vertical="center"/>
    </xf>
    <xf numFmtId="4" fontId="42" fillId="0" borderId="31" xfId="0" applyNumberFormat="1" applyFont="1" applyBorder="1" applyAlignment="1">
      <alignment horizontal="center" vertical="center"/>
    </xf>
    <xf numFmtId="0" fontId="42" fillId="0" borderId="0" xfId="0" applyFont="1" applyAlignment="1">
      <alignment horizontal="right" vertical="center"/>
    </xf>
    <xf numFmtId="4" fontId="7" fillId="10" borderId="62" xfId="0" applyNumberFormat="1" applyFont="1" applyFill="1" applyBorder="1" applyAlignment="1" applyProtection="1">
      <alignment horizontal="center" vertical="center"/>
      <protection locked="0"/>
    </xf>
    <xf numFmtId="4" fontId="7" fillId="10" borderId="61" xfId="0" applyNumberFormat="1" applyFont="1" applyFill="1" applyBorder="1" applyAlignment="1" applyProtection="1">
      <alignment horizontal="center" vertical="center"/>
      <protection locked="0"/>
    </xf>
    <xf numFmtId="0" fontId="7" fillId="0" borderId="0" xfId="0" applyFont="1" applyAlignment="1">
      <alignment horizontal="right" vertical="center"/>
    </xf>
    <xf numFmtId="4" fontId="7" fillId="10" borderId="76" xfId="0" applyNumberFormat="1" applyFont="1" applyFill="1" applyBorder="1" applyAlignment="1" applyProtection="1">
      <alignment horizontal="center" vertical="center"/>
      <protection locked="0"/>
    </xf>
    <xf numFmtId="4" fontId="7" fillId="10" borderId="77" xfId="0" applyNumberFormat="1" applyFont="1" applyFill="1" applyBorder="1" applyAlignment="1" applyProtection="1">
      <alignment horizontal="center" vertical="center"/>
      <protection locked="0"/>
    </xf>
    <xf numFmtId="4" fontId="7" fillId="10" borderId="56" xfId="0" applyNumberFormat="1" applyFont="1" applyFill="1" applyBorder="1" applyAlignment="1" applyProtection="1">
      <alignment horizontal="center" vertical="center"/>
      <protection locked="0"/>
    </xf>
    <xf numFmtId="4" fontId="7" fillId="10" borderId="55" xfId="0" applyNumberFormat="1" applyFont="1" applyFill="1" applyBorder="1" applyAlignment="1" applyProtection="1">
      <alignment horizontal="center" vertical="center"/>
      <protection locked="0"/>
    </xf>
    <xf numFmtId="3" fontId="62" fillId="10" borderId="38" xfId="0" applyNumberFormat="1" applyFont="1" applyFill="1" applyBorder="1" applyAlignment="1" applyProtection="1">
      <alignment horizontal="center" vertical="center"/>
      <protection locked="0"/>
    </xf>
    <xf numFmtId="3" fontId="62" fillId="10" borderId="73" xfId="0" applyNumberFormat="1" applyFont="1" applyFill="1" applyBorder="1" applyAlignment="1" applyProtection="1">
      <alignment horizontal="center" vertical="center"/>
      <protection locked="0"/>
    </xf>
    <xf numFmtId="3" fontId="62" fillId="10" borderId="31" xfId="0" applyNumberFormat="1" applyFont="1" applyFill="1" applyBorder="1" applyAlignment="1" applyProtection="1">
      <alignment horizontal="center" vertical="center"/>
      <protection locked="0"/>
    </xf>
    <xf numFmtId="3" fontId="62" fillId="10" borderId="19" xfId="0" applyNumberFormat="1" applyFont="1" applyFill="1" applyBorder="1" applyAlignment="1" applyProtection="1">
      <alignment horizontal="center" vertical="center"/>
      <protection locked="0"/>
    </xf>
    <xf numFmtId="0" fontId="62" fillId="0" borderId="0" xfId="0" applyFont="1" applyAlignment="1">
      <alignment horizontal="right" vertical="center"/>
    </xf>
    <xf numFmtId="0" fontId="129" fillId="20" borderId="38" xfId="13" applyFont="1" applyFill="1" applyBorder="1" applyAlignment="1" applyProtection="1">
      <alignment horizontal="center" vertical="center" wrapText="1"/>
    </xf>
    <xf numFmtId="0" fontId="129" fillId="20" borderId="31" xfId="13" applyFont="1" applyFill="1" applyBorder="1" applyAlignment="1" applyProtection="1">
      <alignment horizontal="center" vertical="center" wrapText="1"/>
    </xf>
    <xf numFmtId="0" fontId="7" fillId="0" borderId="28" xfId="0" applyFont="1" applyBorder="1" applyAlignment="1">
      <alignment vertical="center"/>
    </xf>
    <xf numFmtId="0" fontId="2" fillId="0" borderId="28" xfId="0" applyFont="1" applyBorder="1" applyAlignment="1">
      <alignment vertical="center"/>
    </xf>
    <xf numFmtId="0" fontId="2" fillId="0" borderId="12" xfId="0" applyFont="1" applyBorder="1" applyAlignment="1">
      <alignment vertical="center"/>
    </xf>
    <xf numFmtId="164" fontId="42" fillId="10" borderId="30" xfId="0" applyNumberFormat="1" applyFont="1" applyFill="1" applyBorder="1" applyAlignment="1" applyProtection="1">
      <alignment horizontal="center" vertical="center"/>
      <protection locked="0"/>
    </xf>
    <xf numFmtId="0" fontId="0" fillId="0" borderId="78" xfId="0" applyBorder="1"/>
    <xf numFmtId="0" fontId="131" fillId="0" borderId="0" xfId="13" applyFont="1" applyAlignment="1" applyProtection="1">
      <alignment vertical="center"/>
    </xf>
    <xf numFmtId="0" fontId="42" fillId="0" borderId="0" xfId="0" applyFont="1" applyAlignment="1">
      <alignment horizontal="center" vertical="center"/>
    </xf>
    <xf numFmtId="0" fontId="7" fillId="0" borderId="0" xfId="0" applyFont="1" applyAlignment="1">
      <alignment horizontal="left" vertical="center" indent="1"/>
    </xf>
    <xf numFmtId="0" fontId="132" fillId="0" borderId="0" xfId="0" applyFont="1" applyAlignment="1">
      <alignment vertical="center"/>
    </xf>
    <xf numFmtId="0" fontId="14" fillId="0" borderId="0" xfId="13" applyFont="1" applyAlignment="1" applyProtection="1">
      <alignment vertical="center"/>
    </xf>
    <xf numFmtId="0" fontId="133" fillId="0" borderId="0" xfId="0" applyFont="1"/>
    <xf numFmtId="0" fontId="63" fillId="0" borderId="0" xfId="0" applyFont="1" applyAlignment="1">
      <alignment horizontal="left" vertical="center" wrapText="1"/>
    </xf>
    <xf numFmtId="0" fontId="65" fillId="0" borderId="0" xfId="0" applyFont="1" applyAlignment="1">
      <alignment horizontal="left" vertical="center" wrapText="1"/>
    </xf>
    <xf numFmtId="0" fontId="5" fillId="0" borderId="0" xfId="0" applyFont="1"/>
    <xf numFmtId="0" fontId="5" fillId="0" borderId="0" xfId="0" applyFont="1" applyAlignment="1">
      <alignment vertical="center"/>
    </xf>
    <xf numFmtId="0" fontId="33" fillId="0" borderId="0" xfId="0" applyFont="1"/>
    <xf numFmtId="0" fontId="14" fillId="0" borderId="0" xfId="13" applyFont="1" applyAlignment="1" applyProtection="1">
      <alignment horizontal="left" vertical="center"/>
    </xf>
    <xf numFmtId="0" fontId="63" fillId="0" borderId="12" xfId="0" applyFont="1" applyBorder="1" applyAlignment="1">
      <alignment horizontal="left" vertical="center" wrapText="1"/>
    </xf>
    <xf numFmtId="0" fontId="7" fillId="0" borderId="28" xfId="0" applyFont="1" applyBorder="1"/>
    <xf numFmtId="0" fontId="7" fillId="0" borderId="12" xfId="0" applyFont="1" applyBorder="1"/>
    <xf numFmtId="0" fontId="63" fillId="0" borderId="0" xfId="0" applyFont="1"/>
    <xf numFmtId="0" fontId="65" fillId="0" borderId="0" xfId="0" applyFont="1" applyAlignment="1">
      <alignment vertical="center"/>
    </xf>
    <xf numFmtId="0" fontId="0" fillId="0" borderId="0" xfId="0" quotePrefix="1"/>
    <xf numFmtId="0" fontId="11" fillId="0" borderId="0" xfId="0" applyFont="1" applyAlignment="1">
      <alignment horizontal="center"/>
    </xf>
    <xf numFmtId="3" fontId="42" fillId="0" borderId="0" xfId="0" applyNumberFormat="1" applyFont="1" applyAlignment="1">
      <alignment horizontal="center" vertical="center"/>
    </xf>
    <xf numFmtId="3" fontId="42" fillId="10" borderId="79" xfId="0" applyNumberFormat="1" applyFont="1" applyFill="1" applyBorder="1" applyAlignment="1">
      <alignment horizontal="center" vertical="center"/>
    </xf>
    <xf numFmtId="3" fontId="42" fillId="10" borderId="80" xfId="0" applyNumberFormat="1" applyFont="1" applyFill="1" applyBorder="1" applyAlignment="1">
      <alignment horizontal="center" vertical="center"/>
    </xf>
    <xf numFmtId="3" fontId="42" fillId="10" borderId="38" xfId="0" applyNumberFormat="1" applyFont="1" applyFill="1" applyBorder="1" applyAlignment="1" applyProtection="1">
      <alignment horizontal="center" vertical="center"/>
      <protection locked="0"/>
    </xf>
    <xf numFmtId="3" fontId="42" fillId="10" borderId="31" xfId="0" applyNumberFormat="1" applyFont="1" applyFill="1" applyBorder="1" applyAlignment="1" applyProtection="1">
      <alignment horizontal="center" vertical="center"/>
      <protection locked="0"/>
    </xf>
    <xf numFmtId="0" fontId="129" fillId="0" borderId="0" xfId="13" applyFont="1" applyAlignment="1" applyProtection="1">
      <alignment horizontal="center" vertical="center" wrapText="1"/>
    </xf>
    <xf numFmtId="0" fontId="6" fillId="0" borderId="0" xfId="0" applyFont="1" applyAlignment="1">
      <alignment vertical="center"/>
    </xf>
    <xf numFmtId="0" fontId="11" fillId="10" borderId="26" xfId="0" applyFont="1" applyFill="1" applyBorder="1" applyAlignment="1" applyProtection="1">
      <alignment horizontal="center" vertical="center"/>
      <protection locked="0"/>
    </xf>
    <xf numFmtId="0" fontId="14" fillId="20" borderId="26" xfId="0" applyFont="1" applyFill="1" applyBorder="1" applyAlignment="1">
      <alignment horizontal="center" vertical="center"/>
    </xf>
    <xf numFmtId="0" fontId="129" fillId="20" borderId="26"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left"/>
    </xf>
    <xf numFmtId="0" fontId="14" fillId="0" borderId="0" xfId="0" applyFont="1" applyAlignment="1">
      <alignment horizontal="center" vertical="center"/>
    </xf>
    <xf numFmtId="0" fontId="33" fillId="0" borderId="3" xfId="0" applyFont="1" applyBorder="1" applyAlignment="1" applyProtection="1">
      <alignment vertical="center"/>
      <protection locked="0"/>
    </xf>
    <xf numFmtId="0" fontId="101" fillId="0" borderId="0" xfId="0" applyFont="1" applyAlignment="1">
      <alignment horizontal="left" vertical="center" indent="1"/>
    </xf>
    <xf numFmtId="0" fontId="101" fillId="0" borderId="0" xfId="0" applyFont="1" applyAlignment="1">
      <alignment vertical="center"/>
    </xf>
    <xf numFmtId="0" fontId="6" fillId="5" borderId="0" xfId="0" applyFont="1" applyFill="1" applyAlignment="1">
      <alignment vertical="center"/>
    </xf>
    <xf numFmtId="0" fontId="5" fillId="2" borderId="0" xfId="0" applyFont="1" applyFill="1" applyAlignment="1">
      <alignment vertical="center"/>
    </xf>
    <xf numFmtId="0" fontId="5" fillId="0" borderId="0" xfId="0" applyFont="1" applyAlignment="1">
      <alignment vertical="top"/>
    </xf>
    <xf numFmtId="0" fontId="6" fillId="2" borderId="0" xfId="0" applyFont="1" applyFill="1" applyAlignment="1">
      <alignment vertical="center"/>
    </xf>
    <xf numFmtId="0" fontId="101" fillId="2" borderId="0" xfId="0" applyFont="1" applyFill="1" applyAlignment="1">
      <alignment horizontal="left" vertical="center" indent="1"/>
    </xf>
    <xf numFmtId="0" fontId="9" fillId="2" borderId="0" xfId="0" applyFont="1" applyFill="1" applyAlignment="1">
      <alignment vertical="center"/>
    </xf>
    <xf numFmtId="0" fontId="8" fillId="2" borderId="0" xfId="0" applyFont="1" applyFill="1" applyAlignment="1">
      <alignment vertical="top"/>
    </xf>
    <xf numFmtId="0" fontId="136" fillId="2" borderId="0" xfId="0" applyFont="1" applyFill="1" applyAlignment="1">
      <alignment horizontal="left" vertical="center"/>
    </xf>
    <xf numFmtId="0" fontId="137" fillId="2" borderId="0" xfId="0" applyFont="1" applyFill="1" applyAlignment="1">
      <alignment vertical="center"/>
    </xf>
    <xf numFmtId="4" fontId="42" fillId="0" borderId="26" xfId="0" applyNumberFormat="1" applyFont="1" applyBorder="1" applyAlignment="1">
      <alignment horizontal="center" vertical="center"/>
    </xf>
    <xf numFmtId="0" fontId="14" fillId="10" borderId="26" xfId="0" applyFont="1" applyFill="1" applyBorder="1" applyAlignment="1">
      <alignment horizontal="center" vertical="center"/>
    </xf>
    <xf numFmtId="0" fontId="14" fillId="0" borderId="0" xfId="0" applyFont="1"/>
    <xf numFmtId="0" fontId="53" fillId="0" borderId="0" xfId="0" applyFont="1"/>
    <xf numFmtId="0" fontId="119" fillId="0" borderId="0" xfId="0" applyFont="1"/>
    <xf numFmtId="0" fontId="86" fillId="0" borderId="0" xfId="0" applyFont="1" applyProtection="1">
      <protection locked="0"/>
    </xf>
    <xf numFmtId="0" fontId="12" fillId="2" borderId="0" xfId="0" applyFont="1" applyFill="1" applyProtection="1">
      <protection hidden="1"/>
    </xf>
    <xf numFmtId="0" fontId="14" fillId="2" borderId="0" xfId="0" applyFont="1" applyFill="1" applyAlignment="1" applyProtection="1">
      <alignment vertical="center"/>
      <protection hidden="1"/>
    </xf>
    <xf numFmtId="0" fontId="86" fillId="2" borderId="0" xfId="0" applyFont="1" applyFill="1" applyProtection="1">
      <protection locked="0"/>
    </xf>
    <xf numFmtId="0" fontId="34" fillId="2" borderId="0" xfId="0" applyFont="1" applyFill="1" applyProtection="1">
      <protection hidden="1"/>
    </xf>
    <xf numFmtId="0" fontId="34" fillId="2" borderId="0" xfId="0" applyFont="1" applyFill="1" applyAlignment="1" applyProtection="1">
      <alignment horizontal="center"/>
      <protection hidden="1"/>
    </xf>
    <xf numFmtId="0" fontId="5" fillId="0" borderId="0" xfId="0" applyFont="1" applyAlignment="1" applyProtection="1">
      <alignment horizontal="right"/>
      <protection locked="0"/>
    </xf>
    <xf numFmtId="0" fontId="5" fillId="2" borderId="0" xfId="0" applyFont="1" applyFill="1" applyAlignment="1" applyProtection="1">
      <alignment horizontal="center" vertical="center"/>
      <protection locked="0"/>
    </xf>
    <xf numFmtId="0" fontId="12" fillId="2" borderId="0" xfId="0" applyFont="1" applyFill="1" applyProtection="1">
      <protection locked="0"/>
    </xf>
    <xf numFmtId="0" fontId="15" fillId="0" borderId="0" xfId="0" applyFont="1" applyAlignment="1" applyProtection="1">
      <alignment horizontal="left" vertical="center"/>
      <protection hidden="1"/>
    </xf>
    <xf numFmtId="0" fontId="48" fillId="0" borderId="0" xfId="0" applyFont="1" applyAlignment="1">
      <alignment horizontal="center"/>
    </xf>
    <xf numFmtId="0" fontId="19" fillId="0" borderId="0" xfId="0" applyFont="1"/>
    <xf numFmtId="0" fontId="11" fillId="0" borderId="0" xfId="0" applyFont="1" applyAlignment="1">
      <alignment wrapText="1"/>
    </xf>
    <xf numFmtId="0" fontId="33" fillId="0" borderId="0" xfId="0" applyFont="1" applyProtection="1">
      <protection locked="0"/>
    </xf>
    <xf numFmtId="0" fontId="11" fillId="6" borderId="0" xfId="0" applyFont="1" applyFill="1" applyAlignment="1">
      <alignment horizontal="center"/>
    </xf>
    <xf numFmtId="0" fontId="7" fillId="10" borderId="18" xfId="0" applyFont="1" applyFill="1" applyBorder="1" applyAlignment="1">
      <alignment horizontal="center" vertical="center"/>
    </xf>
    <xf numFmtId="0" fontId="7" fillId="10" borderId="26" xfId="0" applyFont="1" applyFill="1" applyBorder="1" applyAlignment="1">
      <alignment horizontal="center" vertical="center"/>
    </xf>
    <xf numFmtId="0" fontId="33" fillId="0" borderId="26" xfId="0" applyFont="1" applyBorder="1" applyAlignment="1" applyProtection="1">
      <alignment vertical="center"/>
      <protection locked="0"/>
    </xf>
    <xf numFmtId="0" fontId="19" fillId="0" borderId="0" xfId="0" applyFont="1" applyAlignment="1">
      <alignment vertical="center"/>
    </xf>
    <xf numFmtId="0" fontId="11" fillId="0" borderId="0" xfId="0" applyFont="1" applyAlignment="1">
      <alignment vertical="center"/>
    </xf>
    <xf numFmtId="0" fontId="92" fillId="0" borderId="0" xfId="0" applyFont="1" applyAlignment="1">
      <alignment horizontal="center" vertical="center" wrapText="1"/>
    </xf>
    <xf numFmtId="0" fontId="86" fillId="0" borderId="0" xfId="0" applyFont="1" applyAlignment="1">
      <alignment horizontal="center" vertical="center"/>
    </xf>
    <xf numFmtId="0" fontId="7" fillId="10" borderId="83" xfId="0" applyFont="1" applyFill="1" applyBorder="1" applyAlignment="1">
      <alignment horizontal="center" vertical="center"/>
    </xf>
    <xf numFmtId="0" fontId="7" fillId="10" borderId="17" xfId="0" applyFont="1" applyFill="1" applyBorder="1" applyAlignment="1">
      <alignment horizontal="center" vertical="center"/>
    </xf>
    <xf numFmtId="0" fontId="86" fillId="0" borderId="26" xfId="0" applyFont="1" applyBorder="1" applyProtection="1">
      <protection locked="0"/>
    </xf>
    <xf numFmtId="0" fontId="86" fillId="0" borderId="52" xfId="0" applyFont="1" applyBorder="1" applyProtection="1">
      <protection locked="0"/>
    </xf>
    <xf numFmtId="0" fontId="19" fillId="0" borderId="0" xfId="0" applyFont="1" applyAlignment="1">
      <alignment wrapText="1"/>
    </xf>
    <xf numFmtId="0" fontId="11" fillId="0" borderId="0" xfId="0" applyFont="1" applyAlignment="1">
      <alignment horizontal="center" wrapText="1"/>
    </xf>
    <xf numFmtId="0" fontId="14" fillId="0" borderId="9" xfId="0" applyFont="1" applyBorder="1" applyAlignment="1" applyProtection="1">
      <alignment horizontal="center" vertical="center" wrapText="1"/>
      <protection hidden="1"/>
    </xf>
    <xf numFmtId="0" fontId="140" fillId="0" borderId="8" xfId="6" applyFont="1" applyBorder="1" applyAlignment="1">
      <alignment horizontal="left" vertical="center"/>
    </xf>
    <xf numFmtId="0" fontId="66" fillId="0" borderId="8" xfId="6" applyFont="1" applyBorder="1" applyAlignment="1">
      <alignment horizontal="left" vertical="center"/>
    </xf>
    <xf numFmtId="0" fontId="66" fillId="0" borderId="0" xfId="6" applyFont="1" applyAlignment="1">
      <alignment horizontal="left" vertical="center"/>
    </xf>
    <xf numFmtId="0" fontId="66" fillId="0" borderId="10" xfId="6" applyFont="1" applyBorder="1" applyAlignment="1">
      <alignment horizontal="left" vertical="center"/>
    </xf>
    <xf numFmtId="0" fontId="3" fillId="0" borderId="8" xfId="6" applyFont="1" applyBorder="1" applyAlignment="1">
      <alignment vertical="center"/>
    </xf>
    <xf numFmtId="0" fontId="141" fillId="0" borderId="8" xfId="6" applyFont="1" applyBorder="1" applyAlignment="1">
      <alignment vertical="center"/>
    </xf>
    <xf numFmtId="0" fontId="142" fillId="0" borderId="18" xfId="6" applyFont="1" applyBorder="1" applyAlignment="1">
      <alignment horizontal="left" vertical="center"/>
    </xf>
    <xf numFmtId="0" fontId="90" fillId="0" borderId="16" xfId="6" applyFont="1" applyBorder="1" applyAlignment="1">
      <alignment horizontal="center" vertical="center"/>
    </xf>
    <xf numFmtId="0" fontId="5" fillId="0" borderId="0" xfId="6" applyFont="1" applyAlignment="1">
      <alignment horizontal="center" vertical="center"/>
    </xf>
    <xf numFmtId="0" fontId="14" fillId="0" borderId="16" xfId="6" applyFont="1" applyBorder="1" applyAlignment="1">
      <alignment horizontal="left" vertical="center" wrapText="1"/>
    </xf>
    <xf numFmtId="0" fontId="14" fillId="0" borderId="18" xfId="6" applyFont="1" applyBorder="1" applyAlignment="1">
      <alignment horizontal="left" vertical="center" wrapText="1"/>
    </xf>
    <xf numFmtId="49" fontId="14" fillId="0" borderId="16" xfId="6" applyNumberFormat="1" applyFont="1" applyBorder="1" applyAlignment="1">
      <alignment horizontal="right" vertical="center" wrapText="1"/>
    </xf>
    <xf numFmtId="0" fontId="14" fillId="0" borderId="16" xfId="6" applyFont="1" applyBorder="1" applyAlignment="1">
      <alignment horizontal="right" vertical="center" wrapText="1"/>
    </xf>
    <xf numFmtId="0" fontId="14" fillId="0" borderId="18" xfId="6" applyFont="1" applyBorder="1" applyAlignment="1">
      <alignment horizontal="right" vertical="center" wrapText="1"/>
    </xf>
    <xf numFmtId="0" fontId="14" fillId="0" borderId="17" xfId="6" applyFont="1" applyBorder="1" applyAlignment="1">
      <alignment horizontal="right" vertical="center" wrapText="1"/>
    </xf>
    <xf numFmtId="0" fontId="14" fillId="0" borderId="18" xfId="6" applyFont="1" applyBorder="1" applyAlignment="1">
      <alignment horizontal="center" vertical="center" wrapText="1"/>
    </xf>
    <xf numFmtId="0" fontId="14" fillId="0" borderId="17" xfId="6" applyFont="1" applyBorder="1" applyAlignment="1">
      <alignment horizontal="center" vertical="center" wrapText="1"/>
    </xf>
    <xf numFmtId="0" fontId="14" fillId="0" borderId="16" xfId="6" applyFont="1" applyBorder="1" applyAlignment="1">
      <alignment horizontal="center" vertical="center" wrapText="1"/>
    </xf>
    <xf numFmtId="0" fontId="14" fillId="0" borderId="18" xfId="6" applyFont="1" applyBorder="1" applyAlignment="1">
      <alignment vertical="center" wrapText="1"/>
    </xf>
    <xf numFmtId="0" fontId="14" fillId="0" borderId="0" xfId="6" applyFont="1" applyAlignment="1">
      <alignment horizontal="center" vertical="center" wrapText="1"/>
    </xf>
    <xf numFmtId="1" fontId="0" fillId="3" borderId="0" xfId="0" applyNumberFormat="1" applyFill="1" applyAlignment="1">
      <alignment horizontal="left" vertical="center"/>
    </xf>
    <xf numFmtId="1" fontId="0" fillId="3" borderId="0" xfId="0" applyNumberFormat="1" applyFill="1" applyAlignment="1">
      <alignment horizontal="right" vertical="center"/>
    </xf>
    <xf numFmtId="1" fontId="0" fillId="3" borderId="24" xfId="0" applyNumberFormat="1" applyFill="1" applyBorder="1" applyAlignment="1">
      <alignment horizontal="left" vertical="center"/>
    </xf>
    <xf numFmtId="1" fontId="0" fillId="3" borderId="23" xfId="0" applyNumberFormat="1" applyFill="1" applyBorder="1" applyAlignment="1">
      <alignment horizontal="right" vertical="center"/>
    </xf>
    <xf numFmtId="1" fontId="0" fillId="3" borderId="24" xfId="0" applyNumberFormat="1" applyFill="1" applyBorder="1" applyAlignment="1">
      <alignment horizontal="right" vertical="center"/>
    </xf>
    <xf numFmtId="0" fontId="0" fillId="3" borderId="24" xfId="0" applyFill="1" applyBorder="1"/>
    <xf numFmtId="0" fontId="0" fillId="3" borderId="23" xfId="0" applyFill="1" applyBorder="1"/>
    <xf numFmtId="1" fontId="0" fillId="3" borderId="0" xfId="12" applyNumberFormat="1" applyFont="1" applyFill="1"/>
    <xf numFmtId="1" fontId="0" fillId="3" borderId="0" xfId="0" applyNumberFormat="1" applyFill="1"/>
    <xf numFmtId="0" fontId="11" fillId="0" borderId="0" xfId="6" applyAlignment="1">
      <alignment horizontal="left" vertical="center"/>
    </xf>
    <xf numFmtId="0" fontId="11" fillId="0" borderId="0" xfId="6" quotePrefix="1" applyAlignment="1">
      <alignment horizontal="right" vertical="center"/>
    </xf>
    <xf numFmtId="0" fontId="11" fillId="0" borderId="0" xfId="6" applyAlignment="1">
      <alignment horizontal="right" vertical="center"/>
    </xf>
    <xf numFmtId="0" fontId="11" fillId="0" borderId="0" xfId="6"/>
    <xf numFmtId="0" fontId="19" fillId="0" borderId="0" xfId="6" applyFont="1" applyAlignment="1">
      <alignment horizontal="left" vertical="center"/>
    </xf>
    <xf numFmtId="0" fontId="11" fillId="0" borderId="24" xfId="6" applyBorder="1" applyAlignment="1">
      <alignment horizontal="left" vertical="center"/>
    </xf>
    <xf numFmtId="0" fontId="11" fillId="0" borderId="24" xfId="6" applyBorder="1" applyAlignment="1">
      <alignment horizontal="right" vertical="center"/>
    </xf>
    <xf numFmtId="0" fontId="11" fillId="0" borderId="23" xfId="6" applyBorder="1" applyAlignment="1">
      <alignment horizontal="right" vertical="center"/>
    </xf>
    <xf numFmtId="0" fontId="19" fillId="0" borderId="24" xfId="6" applyFont="1" applyBorder="1" applyAlignment="1">
      <alignment horizontal="left" vertical="center"/>
    </xf>
    <xf numFmtId="0" fontId="0" fillId="0" borderId="24" xfId="0" applyBorder="1" applyAlignment="1">
      <alignment horizontal="right" vertical="center"/>
    </xf>
    <xf numFmtId="0" fontId="0" fillId="0" borderId="0" xfId="0" applyAlignment="1">
      <alignment horizontal="right" vertical="center"/>
    </xf>
    <xf numFmtId="0" fontId="0" fillId="0" borderId="23" xfId="0" applyBorder="1" applyAlignment="1">
      <alignment horizontal="right" vertical="center"/>
    </xf>
    <xf numFmtId="0" fontId="11" fillId="0" borderId="0" xfId="6" applyAlignment="1">
      <alignment vertical="center"/>
    </xf>
    <xf numFmtId="0" fontId="11" fillId="0" borderId="23" xfId="6" applyBorder="1" applyAlignment="1">
      <alignment vertical="center"/>
    </xf>
    <xf numFmtId="0" fontId="142" fillId="0" borderId="0" xfId="6" applyFont="1" applyAlignment="1">
      <alignment horizontal="left" vertical="center"/>
    </xf>
    <xf numFmtId="0" fontId="14" fillId="0" borderId="96" xfId="6" applyFont="1" applyBorder="1" applyAlignment="1">
      <alignment horizontal="left" vertical="center" wrapText="1"/>
    </xf>
    <xf numFmtId="0" fontId="14" fillId="0" borderId="97" xfId="6" applyFont="1" applyBorder="1" applyAlignment="1">
      <alignment horizontal="left" vertical="center" wrapText="1"/>
    </xf>
    <xf numFmtId="49" fontId="14" fillId="0" borderId="96" xfId="6" applyNumberFormat="1" applyFont="1" applyBorder="1" applyAlignment="1">
      <alignment horizontal="right" vertical="center" wrapText="1"/>
    </xf>
    <xf numFmtId="0" fontId="14" fillId="0" borderId="96" xfId="6" applyFont="1" applyBorder="1" applyAlignment="1">
      <alignment horizontal="right" vertical="center" wrapText="1"/>
    </xf>
    <xf numFmtId="0" fontId="14" fillId="0" borderId="97" xfId="6" applyFont="1" applyBorder="1" applyAlignment="1">
      <alignment horizontal="right" vertical="center" wrapText="1"/>
    </xf>
    <xf numFmtId="0" fontId="14" fillId="0" borderId="98" xfId="6" applyFont="1" applyBorder="1" applyAlignment="1">
      <alignment horizontal="right" vertical="center" wrapText="1"/>
    </xf>
    <xf numFmtId="0" fontId="14" fillId="0" borderId="97" xfId="0" applyFont="1" applyBorder="1" applyAlignment="1">
      <alignment horizontal="right" vertical="center" wrapText="1"/>
    </xf>
    <xf numFmtId="0" fontId="14" fillId="0" borderId="96" xfId="0" applyFont="1" applyBorder="1" applyAlignment="1">
      <alignment horizontal="right" vertical="center" wrapText="1"/>
    </xf>
    <xf numFmtId="0" fontId="14" fillId="0" borderId="98" xfId="0" applyFont="1" applyBorder="1" applyAlignment="1">
      <alignment horizontal="right" vertical="center" wrapText="1"/>
    </xf>
    <xf numFmtId="0" fontId="36" fillId="0" borderId="96" xfId="6" applyFont="1" applyBorder="1" applyAlignment="1">
      <alignment horizontal="right" vertical="center" wrapText="1"/>
    </xf>
    <xf numFmtId="0" fontId="36" fillId="0" borderId="98" xfId="6" applyFont="1" applyBorder="1" applyAlignment="1">
      <alignment horizontal="right" vertical="center" wrapText="1"/>
    </xf>
    <xf numFmtId="0" fontId="36" fillId="0" borderId="5" xfId="6" applyFont="1" applyBorder="1" applyAlignment="1">
      <alignment horizontal="right" vertical="center" wrapText="1"/>
    </xf>
    <xf numFmtId="0" fontId="5" fillId="0" borderId="39" xfId="6" applyFont="1" applyBorder="1" applyAlignment="1">
      <alignment horizontal="left" vertical="center"/>
    </xf>
    <xf numFmtId="0" fontId="5" fillId="0" borderId="39" xfId="6" applyFont="1" applyBorder="1" applyAlignment="1">
      <alignment horizontal="left" vertical="center" wrapText="1"/>
    </xf>
    <xf numFmtId="0" fontId="5" fillId="0" borderId="99" xfId="6" applyFont="1" applyBorder="1" applyAlignment="1">
      <alignment horizontal="left" vertical="center" wrapText="1"/>
    </xf>
    <xf numFmtId="0" fontId="5" fillId="0" borderId="39" xfId="6" applyFont="1" applyBorder="1" applyAlignment="1">
      <alignment horizontal="right" vertical="center" wrapText="1"/>
    </xf>
    <xf numFmtId="0" fontId="5" fillId="0" borderId="99" xfId="6" applyFont="1" applyBorder="1" applyAlignment="1">
      <alignment horizontal="right" vertical="center" wrapText="1"/>
    </xf>
    <xf numFmtId="0" fontId="5" fillId="0" borderId="58" xfId="6" applyFont="1" applyBorder="1" applyAlignment="1">
      <alignment horizontal="right" vertical="center" wrapText="1"/>
    </xf>
    <xf numFmtId="0" fontId="5" fillId="0" borderId="99" xfId="0" applyFont="1" applyBorder="1" applyAlignment="1">
      <alignment horizontal="right" vertical="center" wrapText="1"/>
    </xf>
    <xf numFmtId="0" fontId="5" fillId="0" borderId="39" xfId="0" applyFont="1" applyBorder="1" applyAlignment="1">
      <alignment horizontal="right" vertical="center" wrapText="1"/>
    </xf>
    <xf numFmtId="0" fontId="5" fillId="0" borderId="58" xfId="0" applyFont="1" applyBorder="1" applyAlignment="1">
      <alignment horizontal="right" vertical="center" wrapText="1"/>
    </xf>
    <xf numFmtId="1" fontId="0" fillId="9" borderId="0" xfId="0" applyNumberFormat="1" applyFill="1" applyAlignment="1">
      <alignment horizontal="left" vertical="center"/>
    </xf>
    <xf numFmtId="1" fontId="0" fillId="9" borderId="24" xfId="0" applyNumberFormat="1" applyFill="1" applyBorder="1" applyAlignment="1">
      <alignment horizontal="left" vertical="center"/>
    </xf>
    <xf numFmtId="1" fontId="0" fillId="9" borderId="47" xfId="0" applyNumberFormat="1" applyFill="1" applyBorder="1" applyAlignment="1">
      <alignment horizontal="left" vertical="center"/>
    </xf>
    <xf numFmtId="1" fontId="0" fillId="9" borderId="47" xfId="0" applyNumberFormat="1" applyFill="1" applyBorder="1" applyAlignment="1">
      <alignment horizontal="right" vertical="center"/>
    </xf>
    <xf numFmtId="1" fontId="0" fillId="9" borderId="100" xfId="0" applyNumberFormat="1" applyFill="1" applyBorder="1" applyAlignment="1">
      <alignment horizontal="right" vertical="center"/>
    </xf>
    <xf numFmtId="1" fontId="0" fillId="9" borderId="24" xfId="0" applyNumberFormat="1" applyFill="1" applyBorder="1" applyAlignment="1">
      <alignment horizontal="right" vertical="center"/>
    </xf>
    <xf numFmtId="1" fontId="0" fillId="9" borderId="23" xfId="0" applyNumberFormat="1" applyFill="1" applyBorder="1" applyAlignment="1">
      <alignment horizontal="right" vertical="center"/>
    </xf>
    <xf numFmtId="1" fontId="0" fillId="9" borderId="0" xfId="0" applyNumberFormat="1" applyFill="1" applyAlignment="1">
      <alignment horizontal="right" vertical="center"/>
    </xf>
    <xf numFmtId="1" fontId="34" fillId="9" borderId="23" xfId="0" applyNumberFormat="1" applyFont="1" applyFill="1" applyBorder="1"/>
    <xf numFmtId="1" fontId="0" fillId="23" borderId="24" xfId="0" applyNumberFormat="1" applyFill="1" applyBorder="1" applyAlignment="1">
      <alignment horizontal="right" vertical="center"/>
    </xf>
    <xf numFmtId="1" fontId="0" fillId="23" borderId="0" xfId="0" applyNumberFormat="1" applyFill="1" applyAlignment="1">
      <alignment horizontal="right" vertical="center"/>
    </xf>
    <xf numFmtId="1" fontId="0" fillId="23" borderId="23" xfId="0" applyNumberFormat="1" applyFill="1" applyBorder="1" applyAlignment="1">
      <alignment horizontal="right" vertical="center"/>
    </xf>
    <xf numFmtId="1" fontId="0" fillId="0" borderId="0" xfId="0" applyNumberFormat="1" applyAlignment="1">
      <alignment vertical="center"/>
    </xf>
    <xf numFmtId="1" fontId="11" fillId="0" borderId="24" xfId="6" applyNumberFormat="1" applyBorder="1" applyAlignment="1">
      <alignment horizontal="right" vertical="center"/>
    </xf>
    <xf numFmtId="1" fontId="11" fillId="0" borderId="23" xfId="6" applyNumberFormat="1" applyBorder="1" applyAlignment="1">
      <alignment horizontal="right" vertical="center"/>
    </xf>
    <xf numFmtId="0" fontId="5" fillId="0" borderId="0" xfId="6" applyFont="1" applyAlignment="1">
      <alignment horizontal="right" vertical="center"/>
    </xf>
    <xf numFmtId="1" fontId="0" fillId="9" borderId="101" xfId="0" applyNumberFormat="1" applyFill="1" applyBorder="1" applyAlignment="1">
      <alignment horizontal="right" vertical="center"/>
    </xf>
    <xf numFmtId="1" fontId="5" fillId="0" borderId="0" xfId="0" applyNumberFormat="1" applyFont="1" applyAlignment="1">
      <alignment horizontal="center" vertical="center"/>
    </xf>
    <xf numFmtId="0" fontId="11" fillId="0" borderId="24" xfId="6" applyBorder="1" applyAlignment="1">
      <alignment vertical="center"/>
    </xf>
    <xf numFmtId="0" fontId="19" fillId="0" borderId="8" xfId="6" applyFont="1" applyBorder="1" applyAlignment="1">
      <alignment horizontal="left" vertical="center"/>
    </xf>
    <xf numFmtId="0" fontId="11" fillId="0" borderId="8" xfId="6" applyBorder="1" applyAlignment="1">
      <alignment horizontal="left" vertical="center"/>
    </xf>
    <xf numFmtId="0" fontId="11" fillId="0" borderId="10" xfId="6" applyBorder="1" applyAlignment="1">
      <alignment horizontal="right" vertical="center"/>
    </xf>
    <xf numFmtId="0" fontId="11" fillId="0" borderId="8" xfId="6" applyBorder="1" applyAlignment="1">
      <alignment horizontal="right" vertical="center"/>
    </xf>
    <xf numFmtId="0" fontId="144" fillId="0" borderId="8" xfId="6" applyFont="1" applyBorder="1" applyAlignment="1">
      <alignment vertical="center"/>
    </xf>
    <xf numFmtId="0" fontId="14" fillId="0" borderId="8" xfId="0" applyFont="1" applyBorder="1" applyAlignment="1" applyProtection="1">
      <alignment horizontal="center" vertical="center" wrapText="1"/>
      <protection hidden="1"/>
    </xf>
    <xf numFmtId="0" fontId="90" fillId="0" borderId="10" xfId="6" applyFont="1" applyBorder="1" applyAlignment="1">
      <alignment horizontal="left"/>
    </xf>
    <xf numFmtId="0" fontId="11" fillId="0" borderId="8" xfId="6" applyBorder="1" applyAlignment="1">
      <alignment horizontal="right"/>
    </xf>
    <xf numFmtId="0" fontId="19" fillId="0" borderId="8" xfId="6" applyFont="1" applyBorder="1" applyAlignment="1">
      <alignment horizontal="right"/>
    </xf>
    <xf numFmtId="0" fontId="75" fillId="0" borderId="8" xfId="6" applyFont="1" applyBorder="1" applyAlignment="1">
      <alignment horizontal="left"/>
    </xf>
    <xf numFmtId="0" fontId="11" fillId="0" borderId="8" xfId="6" applyBorder="1"/>
    <xf numFmtId="0" fontId="90" fillId="0" borderId="18" xfId="6" applyFont="1" applyBorder="1" applyAlignment="1">
      <alignment vertical="center"/>
    </xf>
    <xf numFmtId="0" fontId="90" fillId="0" borderId="16" xfId="6" applyFont="1" applyBorder="1" applyAlignment="1">
      <alignment vertical="center"/>
    </xf>
    <xf numFmtId="0" fontId="90" fillId="0" borderId="16" xfId="6" applyFont="1" applyBorder="1" applyAlignment="1">
      <alignment horizontal="left" vertical="center" wrapText="1"/>
    </xf>
    <xf numFmtId="0" fontId="14" fillId="0" borderId="6" xfId="6" applyFont="1" applyBorder="1" applyAlignment="1">
      <alignment horizontal="right" vertical="center" wrapText="1"/>
    </xf>
    <xf numFmtId="0" fontId="14" fillId="0" borderId="7" xfId="6" applyFont="1" applyBorder="1" applyAlignment="1">
      <alignment horizontal="right" vertical="center" wrapText="1"/>
    </xf>
    <xf numFmtId="0" fontId="14" fillId="0" borderId="51" xfId="6" applyFont="1" applyBorder="1" applyAlignment="1">
      <alignment horizontal="right" vertical="center" wrapText="1"/>
    </xf>
    <xf numFmtId="0" fontId="14" fillId="0" borderId="51" xfId="6" applyFont="1" applyBorder="1" applyAlignment="1">
      <alignment horizontal="right" vertical="center"/>
    </xf>
    <xf numFmtId="0" fontId="14" fillId="0" borderId="0" xfId="6" applyFont="1" applyAlignment="1">
      <alignment horizontal="right" vertical="center" wrapText="1"/>
    </xf>
    <xf numFmtId="0" fontId="14" fillId="0" borderId="5" xfId="6" applyFont="1" applyBorder="1" applyAlignment="1">
      <alignment horizontal="right" vertical="center" wrapText="1"/>
    </xf>
    <xf numFmtId="0" fontId="14" fillId="0" borderId="25" xfId="6" applyFont="1" applyBorder="1" applyAlignment="1">
      <alignment horizontal="right" vertical="center" wrapText="1"/>
    </xf>
    <xf numFmtId="0" fontId="14" fillId="0" borderId="35" xfId="6" applyFont="1" applyBorder="1" applyAlignment="1">
      <alignment horizontal="right" vertical="center" wrapText="1"/>
    </xf>
    <xf numFmtId="0" fontId="14" fillId="24" borderId="97" xfId="6" applyFont="1" applyFill="1" applyBorder="1" applyAlignment="1">
      <alignment horizontal="right" vertical="center" wrapText="1"/>
    </xf>
    <xf numFmtId="0" fontId="14" fillId="24" borderId="96" xfId="6" applyFont="1" applyFill="1" applyBorder="1" applyAlignment="1">
      <alignment horizontal="right" vertical="center" wrapText="1"/>
    </xf>
    <xf numFmtId="0" fontId="14" fillId="25" borderId="96" xfId="6" applyFont="1" applyFill="1" applyBorder="1" applyAlignment="1">
      <alignment horizontal="right" vertical="center" wrapText="1"/>
    </xf>
    <xf numFmtId="0" fontId="14" fillId="25" borderId="98" xfId="6" applyFont="1" applyFill="1" applyBorder="1" applyAlignment="1">
      <alignment horizontal="right" vertical="center" wrapText="1"/>
    </xf>
    <xf numFmtId="0" fontId="5" fillId="0" borderId="100" xfId="6" applyFont="1" applyBorder="1" applyAlignment="1">
      <alignment horizontal="right" vertical="center" wrapText="1"/>
    </xf>
    <xf numFmtId="0" fontId="5" fillId="0" borderId="47" xfId="6" applyFont="1" applyBorder="1" applyAlignment="1">
      <alignment horizontal="right" vertical="center" wrapText="1"/>
    </xf>
    <xf numFmtId="2" fontId="0" fillId="9" borderId="24" xfId="0" applyNumberFormat="1" applyFill="1" applyBorder="1" applyAlignment="1">
      <alignment horizontal="right" vertical="center"/>
    </xf>
    <xf numFmtId="2" fontId="0" fillId="9" borderId="0" xfId="0" applyNumberFormat="1" applyFill="1" applyAlignment="1">
      <alignment horizontal="right" vertical="center"/>
    </xf>
    <xf numFmtId="2" fontId="0" fillId="9" borderId="47" xfId="0" applyNumberFormat="1" applyFill="1" applyBorder="1" applyAlignment="1">
      <alignment horizontal="right" vertical="center"/>
    </xf>
    <xf numFmtId="2" fontId="0" fillId="9" borderId="100" xfId="0" applyNumberFormat="1" applyFill="1" applyBorder="1" applyAlignment="1">
      <alignment horizontal="right" vertical="center"/>
    </xf>
    <xf numFmtId="0" fontId="7" fillId="0" borderId="0" xfId="0" applyFont="1" applyAlignment="1">
      <alignment horizontal="left" vertical="top" wrapText="1"/>
    </xf>
    <xf numFmtId="0" fontId="7" fillId="0" borderId="23" xfId="0" applyFont="1" applyBorder="1" applyAlignment="1">
      <alignment horizontal="left" vertical="top" wrapText="1"/>
    </xf>
    <xf numFmtId="0" fontId="11" fillId="0" borderId="0" xfId="6" applyAlignment="1">
      <alignment horizontal="right"/>
    </xf>
    <xf numFmtId="0" fontId="11" fillId="0" borderId="8" xfId="6" applyBorder="1" applyAlignment="1">
      <alignment horizontal="center"/>
    </xf>
    <xf numFmtId="0" fontId="90" fillId="0" borderId="18" xfId="6" applyFont="1" applyBorder="1" applyAlignment="1">
      <alignment vertical="center" wrapText="1"/>
    </xf>
    <xf numFmtId="0" fontId="14" fillId="0" borderId="26" xfId="6" applyFont="1" applyBorder="1" applyAlignment="1">
      <alignment horizontal="left" vertical="center" wrapText="1"/>
    </xf>
    <xf numFmtId="0" fontId="14" fillId="2" borderId="97" xfId="6" applyFont="1" applyFill="1" applyBorder="1" applyAlignment="1">
      <alignment horizontal="left" vertical="center" wrapText="1"/>
    </xf>
    <xf numFmtId="0" fontId="14" fillId="2" borderId="96" xfId="6" applyFont="1" applyFill="1" applyBorder="1" applyAlignment="1">
      <alignment horizontal="left" vertical="center" wrapText="1"/>
    </xf>
    <xf numFmtId="49" fontId="14" fillId="2" borderId="96" xfId="6" applyNumberFormat="1" applyFont="1" applyFill="1" applyBorder="1" applyAlignment="1">
      <alignment horizontal="right" vertical="center" wrapText="1"/>
    </xf>
    <xf numFmtId="0" fontId="14" fillId="2" borderId="96" xfId="6" applyFont="1" applyFill="1" applyBorder="1" applyAlignment="1">
      <alignment horizontal="right" vertical="center" wrapText="1"/>
    </xf>
    <xf numFmtId="0" fontId="14" fillId="2" borderId="97" xfId="6" applyFont="1" applyFill="1" applyBorder="1" applyAlignment="1">
      <alignment horizontal="right" vertical="center" wrapText="1"/>
    </xf>
    <xf numFmtId="0" fontId="14" fillId="2" borderId="98" xfId="6" applyFont="1" applyFill="1" applyBorder="1" applyAlignment="1">
      <alignment horizontal="right" vertical="center" wrapText="1"/>
    </xf>
    <xf numFmtId="0" fontId="14" fillId="2" borderId="18" xfId="6" applyFont="1" applyFill="1" applyBorder="1" applyAlignment="1">
      <alignment horizontal="right" vertical="center" wrapText="1"/>
    </xf>
    <xf numFmtId="0" fontId="14" fillId="2" borderId="16" xfId="6" applyFont="1" applyFill="1" applyBorder="1" applyAlignment="1">
      <alignment horizontal="right" vertical="center" wrapText="1"/>
    </xf>
    <xf numFmtId="0" fontId="14" fillId="2" borderId="16" xfId="6" applyFont="1" applyFill="1" applyBorder="1" applyAlignment="1">
      <alignment horizontal="center" vertical="center" wrapText="1"/>
    </xf>
    <xf numFmtId="0" fontId="14" fillId="2" borderId="17" xfId="6" applyFont="1" applyFill="1" applyBorder="1" applyAlignment="1">
      <alignment horizontal="center" vertical="center" wrapText="1"/>
    </xf>
    <xf numFmtId="0" fontId="14" fillId="0" borderId="83" xfId="6" applyFont="1" applyBorder="1" applyAlignment="1">
      <alignment horizontal="center" vertical="center" wrapText="1"/>
    </xf>
    <xf numFmtId="0" fontId="5" fillId="0" borderId="35" xfId="0" applyFont="1" applyBorder="1" applyAlignment="1" applyProtection="1">
      <alignment horizontal="center" vertical="center" wrapText="1"/>
      <protection hidden="1"/>
    </xf>
    <xf numFmtId="0" fontId="14" fillId="2" borderId="52" xfId="6" applyFont="1" applyFill="1" applyBorder="1" applyAlignment="1">
      <alignment horizontal="center" vertical="center" wrapText="1"/>
    </xf>
    <xf numFmtId="0" fontId="14" fillId="2" borderId="10" xfId="6" applyFont="1" applyFill="1" applyBorder="1" applyAlignment="1">
      <alignment horizontal="center" vertical="center" wrapText="1"/>
    </xf>
    <xf numFmtId="0" fontId="5" fillId="2" borderId="99" xfId="6" applyFont="1" applyFill="1" applyBorder="1" applyAlignment="1">
      <alignment horizontal="left" vertical="center" wrapText="1"/>
    </xf>
    <xf numFmtId="0" fontId="5" fillId="2" borderId="39" xfId="6" applyFont="1" applyFill="1" applyBorder="1" applyAlignment="1">
      <alignment horizontal="left" vertical="center" wrapText="1"/>
    </xf>
    <xf numFmtId="0" fontId="5" fillId="2" borderId="39" xfId="6" applyFont="1" applyFill="1" applyBorder="1" applyAlignment="1">
      <alignment horizontal="right" vertical="center" wrapText="1"/>
    </xf>
    <xf numFmtId="0" fontId="5" fillId="2" borderId="100" xfId="6" applyFont="1" applyFill="1" applyBorder="1" applyAlignment="1">
      <alignment horizontal="right" vertical="center" wrapText="1"/>
    </xf>
    <xf numFmtId="0" fontId="5" fillId="0" borderId="102" xfId="6" applyFont="1" applyBorder="1" applyAlignment="1">
      <alignment horizontal="right" vertical="center" wrapText="1"/>
    </xf>
    <xf numFmtId="0" fontId="5" fillId="0" borderId="96" xfId="6" applyFont="1" applyBorder="1" applyAlignment="1">
      <alignment horizontal="right" vertical="center" wrapText="1"/>
    </xf>
    <xf numFmtId="0" fontId="5" fillId="0" borderId="1" xfId="6" applyFont="1" applyBorder="1" applyAlignment="1">
      <alignment horizontal="right" vertical="center" wrapText="1"/>
    </xf>
    <xf numFmtId="0" fontId="5" fillId="0" borderId="98" xfId="6" applyFont="1" applyBorder="1" applyAlignment="1">
      <alignment horizontal="right" vertical="center" wrapText="1"/>
    </xf>
    <xf numFmtId="0" fontId="5" fillId="0" borderId="25" xfId="6" applyFont="1" applyBorder="1" applyAlignment="1">
      <alignment horizontal="right" vertical="center" wrapText="1"/>
    </xf>
    <xf numFmtId="0" fontId="5" fillId="0" borderId="5" xfId="6" applyFont="1" applyBorder="1" applyAlignment="1">
      <alignment horizontal="right" vertical="center" wrapText="1"/>
    </xf>
    <xf numFmtId="0" fontId="5" fillId="0" borderId="35" xfId="6" applyFont="1" applyBorder="1" applyAlignment="1">
      <alignment horizontal="right" vertical="center" wrapText="1"/>
    </xf>
    <xf numFmtId="0" fontId="5" fillId="0" borderId="97" xfId="6" applyFont="1" applyBorder="1" applyAlignment="1">
      <alignment horizontal="right" vertical="center" wrapText="1"/>
    </xf>
    <xf numFmtId="0" fontId="5" fillId="0" borderId="5" xfId="6" applyFont="1" applyBorder="1" applyAlignment="1">
      <alignment horizontal="center" vertical="center"/>
    </xf>
    <xf numFmtId="0" fontId="5" fillId="0" borderId="35" xfId="6" applyFont="1" applyBorder="1" applyAlignment="1">
      <alignment horizontal="center" vertical="center"/>
    </xf>
    <xf numFmtId="0" fontId="5" fillId="0" borderId="103" xfId="6" applyFont="1" applyBorder="1" applyAlignment="1">
      <alignment horizontal="center" vertical="center"/>
    </xf>
    <xf numFmtId="0" fontId="5" fillId="0" borderId="96" xfId="6" applyFont="1" applyBorder="1" applyAlignment="1">
      <alignment horizontal="center" vertical="center"/>
    </xf>
    <xf numFmtId="0" fontId="5" fillId="0" borderId="98" xfId="6" applyFont="1" applyBorder="1" applyAlignment="1">
      <alignment horizontal="center" vertical="center"/>
    </xf>
    <xf numFmtId="0" fontId="5" fillId="2" borderId="0" xfId="6" applyFont="1" applyFill="1" applyAlignment="1">
      <alignment horizontal="center" vertical="center"/>
    </xf>
    <xf numFmtId="1" fontId="0" fillId="23" borderId="100" xfId="0" applyNumberFormat="1" applyFill="1" applyBorder="1" applyAlignment="1">
      <alignment horizontal="right" vertical="center"/>
    </xf>
    <xf numFmtId="165" fontId="0" fillId="9" borderId="101" xfId="1" applyNumberFormat="1" applyFont="1" applyFill="1" applyBorder="1" applyAlignment="1">
      <alignment horizontal="right" vertical="center"/>
    </xf>
    <xf numFmtId="165" fontId="0" fillId="9" borderId="47" xfId="1" applyNumberFormat="1" applyFont="1" applyFill="1" applyBorder="1" applyAlignment="1">
      <alignment horizontal="right" vertical="center"/>
    </xf>
    <xf numFmtId="165" fontId="0" fillId="9" borderId="100" xfId="1" applyNumberFormat="1" applyFont="1" applyFill="1" applyBorder="1" applyAlignment="1">
      <alignment horizontal="right" vertical="center"/>
    </xf>
    <xf numFmtId="1" fontId="0" fillId="23" borderId="101" xfId="0" applyNumberFormat="1" applyFill="1" applyBorder="1" applyAlignment="1">
      <alignment horizontal="right" vertical="center"/>
    </xf>
    <xf numFmtId="1" fontId="0" fillId="23" borderId="47" xfId="0" applyNumberFormat="1" applyFill="1" applyBorder="1" applyAlignment="1">
      <alignment horizontal="right" vertical="center"/>
    </xf>
    <xf numFmtId="167" fontId="0" fillId="23" borderId="53" xfId="12" applyNumberFormat="1" applyFont="1" applyFill="1" applyBorder="1"/>
    <xf numFmtId="167" fontId="0" fillId="23" borderId="0" xfId="12" applyNumberFormat="1" applyFont="1" applyFill="1"/>
    <xf numFmtId="167" fontId="0" fillId="23" borderId="23" xfId="12" applyNumberFormat="1" applyFont="1" applyFill="1" applyBorder="1"/>
    <xf numFmtId="165" fontId="0" fillId="23" borderId="53" xfId="1" applyNumberFormat="1" applyFont="1" applyFill="1" applyBorder="1"/>
    <xf numFmtId="0" fontId="0" fillId="23" borderId="24" xfId="0" applyFill="1" applyBorder="1"/>
    <xf numFmtId="167" fontId="0" fillId="23" borderId="101" xfId="12" applyNumberFormat="1" applyFont="1" applyFill="1" applyBorder="1"/>
    <xf numFmtId="0" fontId="7" fillId="0" borderId="24" xfId="0" applyFont="1" applyBorder="1" applyAlignment="1">
      <alignment horizontal="left" vertical="top" wrapText="1"/>
    </xf>
    <xf numFmtId="0" fontId="11" fillId="0" borderId="23" xfId="6" applyBorder="1"/>
    <xf numFmtId="165" fontId="11" fillId="0" borderId="0" xfId="1" applyNumberFormat="1" applyFont="1" applyAlignment="1">
      <alignment horizontal="right"/>
    </xf>
    <xf numFmtId="167" fontId="11" fillId="0" borderId="0" xfId="12" applyNumberFormat="1" applyFont="1"/>
    <xf numFmtId="165" fontId="11" fillId="0" borderId="0" xfId="1" applyNumberFormat="1" applyFont="1"/>
    <xf numFmtId="1" fontId="11" fillId="0" borderId="0" xfId="1" applyNumberFormat="1" applyFont="1"/>
    <xf numFmtId="0" fontId="141" fillId="0" borderId="16" xfId="6" applyFont="1" applyBorder="1" applyAlignment="1">
      <alignment horizontal="left" vertical="center"/>
    </xf>
    <xf numFmtId="0" fontId="141" fillId="0" borderId="16" xfId="6" applyFont="1" applyBorder="1" applyAlignment="1">
      <alignment horizontal="right" vertical="center"/>
    </xf>
    <xf numFmtId="0" fontId="141" fillId="0" borderId="16" xfId="6" applyFont="1" applyBorder="1" applyAlignment="1">
      <alignment vertical="center"/>
    </xf>
    <xf numFmtId="0" fontId="142" fillId="0" borderId="18" xfId="6" applyFont="1" applyBorder="1" applyAlignment="1">
      <alignment vertical="center"/>
    </xf>
    <xf numFmtId="0" fontId="142" fillId="0" borderId="35" xfId="6" applyFont="1" applyBorder="1" applyAlignment="1">
      <alignment vertical="center"/>
    </xf>
    <xf numFmtId="0" fontId="142" fillId="0" borderId="0" xfId="6" applyFont="1" applyAlignment="1">
      <alignment vertical="center"/>
    </xf>
    <xf numFmtId="0" fontId="122" fillId="0" borderId="18" xfId="6" applyFont="1" applyBorder="1" applyAlignment="1">
      <alignment vertical="center"/>
    </xf>
    <xf numFmtId="0" fontId="122" fillId="0" borderId="16" xfId="6" applyFont="1" applyBorder="1" applyAlignment="1">
      <alignment vertical="center" wrapText="1"/>
    </xf>
    <xf numFmtId="0" fontId="14" fillId="0" borderId="98" xfId="6" applyFont="1" applyBorder="1" applyAlignment="1">
      <alignment horizontal="left" vertical="center" wrapText="1"/>
    </xf>
    <xf numFmtId="0" fontId="14" fillId="26" borderId="96" xfId="6" applyFont="1" applyFill="1" applyBorder="1" applyAlignment="1">
      <alignment horizontal="right" vertical="center" wrapText="1"/>
    </xf>
    <xf numFmtId="0" fontId="14" fillId="26" borderId="97" xfId="6" applyFont="1" applyFill="1" applyBorder="1" applyAlignment="1">
      <alignment horizontal="right" vertical="center" wrapText="1"/>
    </xf>
    <xf numFmtId="0" fontId="14" fillId="27" borderId="97" xfId="6" applyFont="1" applyFill="1" applyBorder="1" applyAlignment="1">
      <alignment horizontal="right" vertical="center" wrapText="1"/>
    </xf>
    <xf numFmtId="0" fontId="14" fillId="27" borderId="96" xfId="6" applyFont="1" applyFill="1" applyBorder="1" applyAlignment="1">
      <alignment horizontal="right" vertical="center" wrapText="1"/>
    </xf>
    <xf numFmtId="0" fontId="14" fillId="27" borderId="103" xfId="6" applyFont="1" applyFill="1" applyBorder="1" applyAlignment="1">
      <alignment horizontal="right" vertical="center" wrapText="1"/>
    </xf>
    <xf numFmtId="0" fontId="5" fillId="0" borderId="58" xfId="6" applyFont="1" applyBorder="1" applyAlignment="1">
      <alignment horizontal="left" vertical="center"/>
    </xf>
    <xf numFmtId="0" fontId="5" fillId="0" borderId="58" xfId="6" applyFont="1" applyBorder="1" applyAlignment="1">
      <alignment horizontal="left" vertical="center" wrapText="1"/>
    </xf>
    <xf numFmtId="0" fontId="5" fillId="0" borderId="104" xfId="6" applyFont="1" applyBorder="1" applyAlignment="1">
      <alignment horizontal="right" vertical="center" wrapText="1"/>
    </xf>
    <xf numFmtId="1" fontId="0" fillId="21" borderId="0" xfId="0" applyNumberFormat="1" applyFill="1" applyAlignment="1">
      <alignment horizontal="left" vertical="center"/>
    </xf>
    <xf numFmtId="1" fontId="0" fillId="21" borderId="23" xfId="0" applyNumberFormat="1" applyFill="1" applyBorder="1" applyAlignment="1">
      <alignment horizontal="right" vertical="center"/>
    </xf>
    <xf numFmtId="1" fontId="0" fillId="21" borderId="47" xfId="0" applyNumberFormat="1" applyFill="1" applyBorder="1" applyAlignment="1">
      <alignment horizontal="right" vertical="center"/>
    </xf>
    <xf numFmtId="1" fontId="0" fillId="21" borderId="101" xfId="0" applyNumberFormat="1" applyFill="1" applyBorder="1" applyAlignment="1">
      <alignment horizontal="right" vertical="center"/>
    </xf>
    <xf numFmtId="1" fontId="0" fillId="21" borderId="0" xfId="0" applyNumberFormat="1" applyFill="1" applyAlignment="1">
      <alignment horizontal="right" vertical="center"/>
    </xf>
    <xf numFmtId="1" fontId="0" fillId="21" borderId="24" xfId="0" applyNumberFormat="1" applyFill="1" applyBorder="1" applyAlignment="1">
      <alignment horizontal="right" vertical="center"/>
    </xf>
    <xf numFmtId="1" fontId="0" fillId="21" borderId="53" xfId="0" applyNumberFormat="1" applyFill="1" applyBorder="1" applyAlignment="1">
      <alignment horizontal="right" vertical="center"/>
    </xf>
    <xf numFmtId="0" fontId="11" fillId="0" borderId="23" xfId="6" applyBorder="1" applyAlignment="1">
      <alignment horizontal="left" vertical="center"/>
    </xf>
    <xf numFmtId="0" fontId="11" fillId="0" borderId="53" xfId="6" applyBorder="1" applyAlignment="1">
      <alignment horizontal="right" vertical="center"/>
    </xf>
    <xf numFmtId="0" fontId="11" fillId="0" borderId="24" xfId="6" applyBorder="1"/>
    <xf numFmtId="0" fontId="90" fillId="0" borderId="17" xfId="6" applyFont="1" applyBorder="1" applyAlignment="1">
      <alignment vertical="center"/>
    </xf>
    <xf numFmtId="0" fontId="90" fillId="0" borderId="16" xfId="6" applyFont="1" applyBorder="1" applyAlignment="1">
      <alignment vertical="center" wrapText="1"/>
    </xf>
    <xf numFmtId="0" fontId="14" fillId="0" borderId="18" xfId="6" applyFont="1" applyBorder="1" applyAlignment="1">
      <alignment vertical="center"/>
    </xf>
    <xf numFmtId="0" fontId="14" fillId="0" borderId="16" xfId="6" applyFont="1" applyBorder="1" applyAlignment="1">
      <alignment vertical="center"/>
    </xf>
    <xf numFmtId="0" fontId="14" fillId="0" borderId="17" xfId="6" applyFont="1" applyBorder="1" applyAlignment="1">
      <alignment vertical="center"/>
    </xf>
    <xf numFmtId="0" fontId="14" fillId="0" borderId="23" xfId="6" applyFont="1" applyBorder="1" applyAlignment="1">
      <alignment horizontal="center" vertical="center" wrapText="1"/>
    </xf>
    <xf numFmtId="0" fontId="14" fillId="0" borderId="96" xfId="6" applyFont="1" applyBorder="1" applyAlignment="1">
      <alignment horizontal="center" vertical="center" wrapText="1"/>
    </xf>
    <xf numFmtId="1" fontId="0" fillId="21" borderId="100" xfId="0" applyNumberFormat="1" applyFill="1" applyBorder="1" applyAlignment="1">
      <alignment horizontal="right" vertical="center"/>
    </xf>
    <xf numFmtId="165" fontId="0" fillId="21" borderId="100" xfId="1" applyNumberFormat="1" applyFont="1" applyFill="1" applyBorder="1" applyAlignment="1">
      <alignment horizontal="right" vertical="center"/>
    </xf>
    <xf numFmtId="0" fontId="90" fillId="0" borderId="17" xfId="6" applyFont="1" applyBorder="1" applyAlignment="1">
      <alignment vertical="center" wrapText="1"/>
    </xf>
    <xf numFmtId="0" fontId="45" fillId="0" borderId="0" xfId="0" applyFont="1" applyAlignment="1" applyProtection="1">
      <alignment horizontal="left" vertical="center" wrapText="1"/>
      <protection hidden="1"/>
    </xf>
    <xf numFmtId="0" fontId="7" fillId="0" borderId="28" xfId="0" applyFont="1" applyBorder="1" applyAlignment="1" applyProtection="1">
      <alignment horizontal="left" vertical="center" wrapText="1"/>
      <protection hidden="1"/>
    </xf>
    <xf numFmtId="0" fontId="0" fillId="0" borderId="28" xfId="0" applyBorder="1" applyAlignment="1" applyProtection="1">
      <alignment horizontal="left" vertical="center" wrapText="1"/>
      <protection hidden="1"/>
    </xf>
    <xf numFmtId="0" fontId="14" fillId="10" borderId="2" xfId="0" applyFont="1" applyFill="1" applyBorder="1" applyAlignment="1" applyProtection="1">
      <alignment horizontal="left" vertical="center" wrapText="1"/>
      <protection locked="0"/>
    </xf>
    <xf numFmtId="0" fontId="14" fillId="10" borderId="39" xfId="0" applyFont="1" applyFill="1" applyBorder="1" applyAlignment="1" applyProtection="1">
      <alignment horizontal="left" vertical="center" wrapText="1"/>
      <protection locked="0"/>
    </xf>
    <xf numFmtId="0" fontId="14" fillId="10" borderId="3" xfId="0" applyFont="1" applyFill="1" applyBorder="1" applyAlignment="1" applyProtection="1">
      <alignment horizontal="left" vertical="center" wrapText="1"/>
      <protection locked="0"/>
    </xf>
    <xf numFmtId="0" fontId="50" fillId="0" borderId="0" xfId="0" applyFont="1" applyAlignment="1" applyProtection="1">
      <alignment horizontal="left" vertical="center" wrapText="1"/>
      <protection hidden="1"/>
    </xf>
    <xf numFmtId="0" fontId="15" fillId="3" borderId="0" xfId="0" applyFont="1" applyFill="1" applyAlignment="1" applyProtection="1">
      <alignment horizontal="left" vertical="center"/>
      <protection hidden="1"/>
    </xf>
    <xf numFmtId="0" fontId="7" fillId="0" borderId="0" xfId="0" applyFont="1" applyAlignment="1" applyProtection="1">
      <alignment horizontal="left" vertical="center"/>
      <protection hidden="1"/>
    </xf>
    <xf numFmtId="0" fontId="7" fillId="0" borderId="0" xfId="0" applyFont="1" applyAlignment="1" applyProtection="1">
      <alignment horizontal="left" vertical="center" wrapText="1"/>
      <protection hidden="1"/>
    </xf>
    <xf numFmtId="0" fontId="42" fillId="0" borderId="0" xfId="0" applyFont="1" applyAlignment="1" applyProtection="1">
      <alignment horizontal="left" wrapText="1"/>
      <protection hidden="1"/>
    </xf>
    <xf numFmtId="0" fontId="7" fillId="0" borderId="12" xfId="0" applyFont="1" applyBorder="1" applyAlignment="1" applyProtection="1">
      <alignment horizontal="left" vertical="center" wrapText="1"/>
      <protection hidden="1"/>
    </xf>
    <xf numFmtId="0" fontId="72" fillId="0" borderId="0" xfId="0" applyFont="1" applyAlignment="1" applyProtection="1">
      <alignment horizontal="justify" vertical="center" wrapText="1"/>
      <protection hidden="1"/>
    </xf>
    <xf numFmtId="0" fontId="14" fillId="0" borderId="0" xfId="0" applyFont="1" applyAlignment="1" applyProtection="1">
      <alignment horizontal="left" vertical="center" wrapText="1" indent="1"/>
      <protection hidden="1"/>
    </xf>
    <xf numFmtId="0" fontId="14" fillId="0" borderId="0" xfId="0" applyFont="1" applyAlignment="1" applyProtection="1">
      <alignment horizontal="left" vertical="center" wrapText="1"/>
      <protection hidden="1"/>
    </xf>
    <xf numFmtId="0" fontId="14" fillId="2" borderId="0" xfId="0" applyFont="1" applyFill="1" applyAlignment="1" applyProtection="1">
      <alignment horizontal="left" vertical="center"/>
      <protection hidden="1"/>
    </xf>
    <xf numFmtId="0" fontId="7" fillId="11" borderId="39" xfId="0" applyFont="1" applyFill="1" applyBorder="1" applyAlignment="1" applyProtection="1">
      <alignment horizontal="left" vertical="center"/>
      <protection hidden="1"/>
    </xf>
    <xf numFmtId="0" fontId="48" fillId="0" borderId="4" xfId="0" applyFont="1" applyBorder="1" applyAlignment="1" applyProtection="1">
      <alignment horizontal="left" vertical="center"/>
      <protection hidden="1"/>
    </xf>
    <xf numFmtId="0" fontId="48" fillId="0" borderId="0" xfId="0" applyFont="1" applyAlignment="1" applyProtection="1">
      <alignment horizontal="left" vertical="center"/>
      <protection hidden="1"/>
    </xf>
    <xf numFmtId="0" fontId="48" fillId="0" borderId="0" xfId="0" applyFont="1" applyAlignment="1" applyProtection="1">
      <alignment horizontal="left" vertical="top"/>
      <protection hidden="1"/>
    </xf>
    <xf numFmtId="0" fontId="0" fillId="0" borderId="12" xfId="0" applyBorder="1" applyAlignment="1" applyProtection="1">
      <alignment horizontal="left" vertical="center" wrapText="1"/>
      <protection hidden="1"/>
    </xf>
    <xf numFmtId="0" fontId="15" fillId="3" borderId="0" xfId="0" applyFont="1" applyFill="1" applyAlignment="1" applyProtection="1">
      <alignment horizontal="left" vertical="center" wrapText="1"/>
      <protection hidden="1"/>
    </xf>
    <xf numFmtId="0" fontId="62" fillId="0" borderId="16" xfId="0" applyFont="1" applyBorder="1" applyAlignment="1" applyProtection="1">
      <alignment horizontal="center" vertical="center"/>
      <protection hidden="1"/>
    </xf>
    <xf numFmtId="0" fontId="7" fillId="0" borderId="18" xfId="0" applyFont="1" applyBorder="1" applyAlignment="1" applyProtection="1">
      <alignment horizontal="center" vertical="center" wrapText="1"/>
      <protection hidden="1"/>
    </xf>
    <xf numFmtId="0" fontId="7" fillId="0" borderId="18" xfId="0" applyFont="1" applyBorder="1" applyAlignment="1" applyProtection="1">
      <alignment horizontal="center" vertical="center"/>
      <protection hidden="1"/>
    </xf>
    <xf numFmtId="0" fontId="7" fillId="0" borderId="26" xfId="0" applyFont="1" applyBorder="1" applyAlignment="1" applyProtection="1">
      <alignment horizontal="center" vertical="center"/>
      <protection hidden="1"/>
    </xf>
    <xf numFmtId="0" fontId="7" fillId="0" borderId="39" xfId="0" applyFont="1" applyBorder="1" applyAlignment="1" applyProtection="1">
      <alignment horizontal="left" vertical="center"/>
      <protection hidden="1"/>
    </xf>
    <xf numFmtId="0" fontId="72" fillId="0" borderId="0" xfId="0" applyFont="1" applyAlignment="1" applyProtection="1">
      <alignment horizontal="left" vertical="center"/>
      <protection hidden="1"/>
    </xf>
    <xf numFmtId="0" fontId="7" fillId="11" borderId="8" xfId="0" applyFont="1" applyFill="1" applyBorder="1" applyAlignment="1" applyProtection="1">
      <alignment horizontal="left" vertical="center"/>
      <protection hidden="1"/>
    </xf>
    <xf numFmtId="0" fontId="42" fillId="0" borderId="0" xfId="0" applyFont="1" applyAlignment="1" applyProtection="1">
      <alignment horizontal="left" vertical="center" wrapText="1"/>
      <protection hidden="1"/>
    </xf>
    <xf numFmtId="0" fontId="46" fillId="0" borderId="0" xfId="0" applyFont="1" applyAlignment="1" applyProtection="1">
      <alignment horizontal="center" vertical="center"/>
      <protection hidden="1"/>
    </xf>
    <xf numFmtId="0" fontId="38" fillId="0" borderId="0" xfId="0" applyFont="1" applyAlignment="1" applyProtection="1">
      <alignment horizontal="left" vertical="center"/>
      <protection hidden="1"/>
    </xf>
    <xf numFmtId="0" fontId="72" fillId="0" borderId="0" xfId="0" applyFont="1" applyAlignment="1" applyProtection="1">
      <alignment horizontal="left" vertical="center" wrapText="1"/>
      <protection hidden="1"/>
    </xf>
    <xf numFmtId="0" fontId="7" fillId="0" borderId="0" xfId="0" applyFont="1" applyAlignment="1" applyProtection="1">
      <alignment horizontal="left" vertical="top"/>
      <protection hidden="1"/>
    </xf>
    <xf numFmtId="0" fontId="14" fillId="0" borderId="0" xfId="0" applyFont="1" applyAlignment="1" applyProtection="1">
      <alignment horizontal="left" vertical="top" wrapText="1"/>
      <protection hidden="1"/>
    </xf>
    <xf numFmtId="0" fontId="114" fillId="0" borderId="48" xfId="0" applyFont="1" applyBorder="1" applyAlignment="1" applyProtection="1">
      <alignment horizontal="center" vertical="center" wrapText="1"/>
      <protection hidden="1"/>
    </xf>
    <xf numFmtId="0" fontId="114" fillId="0" borderId="49" xfId="0" applyFont="1" applyBorder="1" applyAlignment="1" applyProtection="1">
      <alignment horizontal="center" vertical="center" wrapText="1"/>
      <protection hidden="1"/>
    </xf>
    <xf numFmtId="165" fontId="7" fillId="10" borderId="2" xfId="1" applyNumberFormat="1" applyFont="1" applyFill="1" applyBorder="1" applyAlignment="1" applyProtection="1">
      <alignment horizontal="center" vertical="center" wrapText="1"/>
      <protection locked="0"/>
    </xf>
    <xf numFmtId="165" fontId="7" fillId="10" borderId="3" xfId="1" applyNumberFormat="1" applyFont="1" applyFill="1" applyBorder="1" applyAlignment="1" applyProtection="1">
      <alignment horizontal="center" vertical="center" wrapText="1"/>
      <protection locked="0"/>
    </xf>
    <xf numFmtId="0" fontId="110" fillId="0" borderId="46" xfId="0" applyFont="1" applyBorder="1" applyAlignment="1" applyProtection="1">
      <alignment horizontal="left" vertical="center" wrapText="1" indent="1"/>
      <protection hidden="1"/>
    </xf>
    <xf numFmtId="0" fontId="110" fillId="0" borderId="0" xfId="0" applyFont="1" applyAlignment="1" applyProtection="1">
      <alignment horizontal="left" vertical="center" wrapText="1" indent="1"/>
      <protection hidden="1"/>
    </xf>
    <xf numFmtId="0" fontId="62" fillId="11" borderId="39" xfId="0" applyFont="1" applyFill="1" applyBorder="1" applyAlignment="1" applyProtection="1">
      <alignment horizontal="left" vertical="center" wrapText="1" indent="2"/>
      <protection hidden="1"/>
    </xf>
    <xf numFmtId="0" fontId="33" fillId="0" borderId="0" xfId="0" applyFont="1" applyAlignment="1" applyProtection="1">
      <alignment horizontal="center" vertical="center" wrapText="1"/>
      <protection hidden="1"/>
    </xf>
    <xf numFmtId="0" fontId="41" fillId="0" borderId="0" xfId="0" applyFont="1" applyAlignment="1" applyProtection="1">
      <alignment horizontal="center" vertical="center" wrapText="1"/>
      <protection hidden="1"/>
    </xf>
    <xf numFmtId="0" fontId="5" fillId="0" borderId="0" xfId="0" applyFont="1" applyAlignment="1" applyProtection="1">
      <alignment horizontal="right" vertical="center" wrapText="1"/>
      <protection hidden="1"/>
    </xf>
    <xf numFmtId="0" fontId="7" fillId="11" borderId="39" xfId="0" applyFont="1" applyFill="1" applyBorder="1" applyAlignment="1" applyProtection="1">
      <alignment horizontal="left" vertical="center" indent="1"/>
      <protection hidden="1"/>
    </xf>
    <xf numFmtId="0" fontId="7" fillId="11" borderId="58" xfId="0" applyFont="1" applyFill="1" applyBorder="1" applyAlignment="1" applyProtection="1">
      <alignment horizontal="left" vertical="center" indent="1"/>
      <protection hidden="1"/>
    </xf>
    <xf numFmtId="0" fontId="36" fillId="3" borderId="0" xfId="0" applyFont="1" applyFill="1" applyAlignment="1" applyProtection="1">
      <alignment horizontal="left" vertical="center" wrapText="1"/>
      <protection hidden="1"/>
    </xf>
    <xf numFmtId="0" fontId="5" fillId="0" borderId="0" xfId="0" applyFont="1" applyAlignment="1" applyProtection="1">
      <alignment horizontal="left" vertical="center"/>
      <protection hidden="1"/>
    </xf>
    <xf numFmtId="0" fontId="44" fillId="3" borderId="0" xfId="0" applyFont="1" applyFill="1" applyAlignment="1" applyProtection="1">
      <alignment horizontal="left" vertical="center" wrapText="1"/>
      <protection hidden="1"/>
    </xf>
    <xf numFmtId="0" fontId="7" fillId="0" borderId="0" xfId="0" applyFont="1" applyAlignment="1" applyProtection="1">
      <alignment horizontal="center" vertical="top" wrapText="1"/>
      <protection hidden="1"/>
    </xf>
    <xf numFmtId="0" fontId="7" fillId="0" borderId="0" xfId="0" applyFont="1" applyAlignment="1" applyProtection="1">
      <alignment horizontal="center" wrapText="1"/>
      <protection hidden="1"/>
    </xf>
    <xf numFmtId="0" fontId="62" fillId="0" borderId="0" xfId="0" applyFont="1" applyAlignment="1" applyProtection="1">
      <alignment horizontal="left" vertical="center" wrapText="1" indent="1"/>
      <protection hidden="1"/>
    </xf>
    <xf numFmtId="0" fontId="7" fillId="11" borderId="58" xfId="0" applyFont="1" applyFill="1" applyBorder="1" applyAlignment="1" applyProtection="1">
      <alignment horizontal="left" vertical="center"/>
      <protection hidden="1"/>
    </xf>
    <xf numFmtId="0" fontId="52" fillId="2" borderId="0" xfId="0" applyFont="1" applyFill="1" applyAlignment="1" applyProtection="1">
      <alignment horizontal="left" vertical="center"/>
      <protection hidden="1"/>
    </xf>
    <xf numFmtId="0" fontId="5" fillId="0" borderId="58" xfId="0" applyFont="1" applyBorder="1" applyAlignment="1" applyProtection="1">
      <alignment horizontal="left" vertical="center"/>
      <protection hidden="1"/>
    </xf>
    <xf numFmtId="0" fontId="5" fillId="0" borderId="8" xfId="0" applyFont="1" applyBorder="1" applyAlignment="1" applyProtection="1">
      <alignment horizontal="left" vertical="center"/>
      <protection hidden="1"/>
    </xf>
    <xf numFmtId="0" fontId="42" fillId="0" borderId="0" xfId="0" applyFont="1" applyAlignment="1" applyProtection="1">
      <alignment horizontal="left" vertical="center" wrapText="1" indent="1"/>
      <protection hidden="1"/>
    </xf>
    <xf numFmtId="0" fontId="5" fillId="0" borderId="12" xfId="0" applyFont="1" applyBorder="1" applyAlignment="1" applyProtection="1">
      <alignment horizontal="left" vertical="center" wrapText="1"/>
      <protection hidden="1"/>
    </xf>
    <xf numFmtId="0" fontId="34" fillId="0" borderId="12" xfId="0" applyFont="1" applyBorder="1" applyAlignment="1" applyProtection="1">
      <alignment horizontal="left" vertical="center" wrapText="1"/>
      <protection hidden="1"/>
    </xf>
    <xf numFmtId="0" fontId="5" fillId="0" borderId="28" xfId="0" applyFont="1" applyBorder="1" applyAlignment="1" applyProtection="1">
      <alignment horizontal="left" vertical="center" wrapText="1"/>
      <protection hidden="1"/>
    </xf>
    <xf numFmtId="0" fontId="34" fillId="0" borderId="28" xfId="0" applyFont="1" applyBorder="1" applyAlignment="1" applyProtection="1">
      <alignment horizontal="left" vertical="center" wrapText="1"/>
      <protection hidden="1"/>
    </xf>
    <xf numFmtId="1" fontId="18" fillId="10" borderId="2" xfId="0" applyNumberFormat="1" applyFont="1" applyFill="1" applyBorder="1" applyAlignment="1" applyProtection="1">
      <alignment horizontal="center" vertical="center"/>
      <protection locked="0"/>
    </xf>
    <xf numFmtId="1" fontId="18" fillId="10" borderId="30" xfId="0" applyNumberFormat="1" applyFont="1" applyFill="1" applyBorder="1" applyAlignment="1" applyProtection="1">
      <alignment horizontal="center" vertical="center"/>
      <protection locked="0"/>
    </xf>
    <xf numFmtId="0" fontId="7" fillId="0" borderId="58" xfId="0" applyFont="1" applyBorder="1" applyAlignment="1" applyProtection="1">
      <alignment horizontal="left" vertical="center"/>
      <protection hidden="1"/>
    </xf>
    <xf numFmtId="1" fontId="5" fillId="0" borderId="12" xfId="0" applyNumberFormat="1" applyFont="1" applyBorder="1" applyAlignment="1" applyProtection="1">
      <alignment horizontal="center" vertical="center"/>
      <protection locked="0"/>
    </xf>
    <xf numFmtId="1" fontId="5" fillId="0" borderId="36" xfId="0" applyNumberFormat="1" applyFont="1" applyBorder="1" applyAlignment="1" applyProtection="1">
      <alignment horizontal="center" vertical="center"/>
      <protection locked="0"/>
    </xf>
    <xf numFmtId="0" fontId="18" fillId="0" borderId="28" xfId="0" applyFont="1" applyBorder="1" applyAlignment="1" applyProtection="1">
      <alignment horizontal="left" vertical="center"/>
      <protection hidden="1"/>
    </xf>
    <xf numFmtId="1" fontId="5" fillId="0" borderId="13" xfId="0" applyNumberFormat="1" applyFont="1" applyBorder="1" applyAlignment="1" applyProtection="1">
      <alignment horizontal="center" vertical="center"/>
      <protection locked="0"/>
    </xf>
    <xf numFmtId="1" fontId="5" fillId="0" borderId="34" xfId="0" applyNumberFormat="1" applyFont="1" applyBorder="1" applyAlignment="1" applyProtection="1">
      <alignment horizontal="center" vertical="center"/>
      <protection locked="0"/>
    </xf>
    <xf numFmtId="1" fontId="5" fillId="10" borderId="2" xfId="0" applyNumberFormat="1" applyFont="1" applyFill="1" applyBorder="1" applyAlignment="1" applyProtection="1">
      <alignment horizontal="center" vertical="center"/>
      <protection locked="0"/>
    </xf>
    <xf numFmtId="1" fontId="5" fillId="10" borderId="30" xfId="0" applyNumberFormat="1" applyFont="1" applyFill="1" applyBorder="1" applyAlignment="1" applyProtection="1">
      <alignment horizontal="center" vertical="center"/>
      <protection locked="0"/>
    </xf>
    <xf numFmtId="0" fontId="5" fillId="0" borderId="6" xfId="0" applyFont="1" applyBorder="1" applyAlignment="1" applyProtection="1">
      <alignment horizontal="center" vertical="center"/>
      <protection hidden="1"/>
    </xf>
    <xf numFmtId="0" fontId="5" fillId="0" borderId="27" xfId="0" applyFont="1" applyBorder="1" applyAlignment="1" applyProtection="1">
      <alignment horizontal="center" vertical="center"/>
      <protection hidden="1"/>
    </xf>
    <xf numFmtId="0" fontId="35" fillId="0" borderId="0" xfId="0" applyFont="1" applyAlignment="1" applyProtection="1">
      <alignment horizontal="right" vertical="center"/>
      <protection hidden="1"/>
    </xf>
    <xf numFmtId="1" fontId="5" fillId="3" borderId="16" xfId="0" applyNumberFormat="1" applyFont="1" applyFill="1" applyBorder="1" applyAlignment="1" applyProtection="1">
      <alignment horizontal="left" vertical="center"/>
      <protection hidden="1"/>
    </xf>
    <xf numFmtId="1" fontId="5" fillId="0" borderId="8" xfId="0" applyNumberFormat="1" applyFont="1" applyBorder="1" applyAlignment="1" applyProtection="1">
      <alignment horizontal="center" vertical="center"/>
      <protection locked="0"/>
    </xf>
    <xf numFmtId="1" fontId="5" fillId="0" borderId="9" xfId="0" applyNumberFormat="1" applyFont="1" applyBorder="1" applyAlignment="1" applyProtection="1">
      <alignment horizontal="center" vertical="center"/>
      <protection locked="0"/>
    </xf>
    <xf numFmtId="1" fontId="14" fillId="14" borderId="16" xfId="0" applyNumberFormat="1" applyFont="1" applyFill="1" applyBorder="1" applyAlignment="1" applyProtection="1">
      <alignment horizontal="center" vertical="center"/>
      <protection hidden="1"/>
    </xf>
    <xf numFmtId="1" fontId="14" fillId="14" borderId="19" xfId="0" applyNumberFormat="1" applyFont="1" applyFill="1" applyBorder="1" applyAlignment="1" applyProtection="1">
      <alignment horizontal="center" vertical="center"/>
      <protection hidden="1"/>
    </xf>
    <xf numFmtId="1" fontId="14" fillId="14" borderId="18" xfId="0" applyNumberFormat="1" applyFont="1" applyFill="1" applyBorder="1" applyAlignment="1" applyProtection="1">
      <alignment horizontal="center" vertical="center"/>
      <protection hidden="1"/>
    </xf>
    <xf numFmtId="1" fontId="14" fillId="14" borderId="31" xfId="0" applyNumberFormat="1" applyFont="1" applyFill="1" applyBorder="1" applyAlignment="1" applyProtection="1">
      <alignment horizontal="center" vertical="center"/>
      <protection hidden="1"/>
    </xf>
    <xf numFmtId="1" fontId="14" fillId="14" borderId="38" xfId="0" applyNumberFormat="1" applyFont="1" applyFill="1" applyBorder="1" applyAlignment="1" applyProtection="1">
      <alignment horizontal="center" vertical="center"/>
      <protection hidden="1"/>
    </xf>
    <xf numFmtId="1" fontId="5" fillId="0" borderId="10" xfId="0" applyNumberFormat="1" applyFont="1" applyBorder="1" applyAlignment="1" applyProtection="1">
      <alignment horizontal="center" vertical="center"/>
      <protection locked="0"/>
    </xf>
    <xf numFmtId="1" fontId="5" fillId="0" borderId="21" xfId="0" applyNumberFormat="1" applyFont="1" applyBorder="1" applyAlignment="1" applyProtection="1">
      <alignment horizontal="center" vertical="center"/>
      <protection locked="0"/>
    </xf>
    <xf numFmtId="0" fontId="109" fillId="0" borderId="0" xfId="0" applyFont="1" applyAlignment="1">
      <alignment horizontal="left" vertical="center" wrapText="1" indent="1"/>
    </xf>
    <xf numFmtId="1" fontId="5" fillId="3" borderId="18" xfId="0" applyNumberFormat="1" applyFont="1" applyFill="1" applyBorder="1" applyAlignment="1" applyProtection="1">
      <alignment horizontal="center" vertical="center"/>
      <protection hidden="1"/>
    </xf>
    <xf numFmtId="1" fontId="5" fillId="3" borderId="31" xfId="0" applyNumberFormat="1" applyFont="1" applyFill="1" applyBorder="1" applyAlignment="1" applyProtection="1">
      <alignment horizontal="center" vertical="center"/>
      <protection hidden="1"/>
    </xf>
    <xf numFmtId="1" fontId="5" fillId="3" borderId="16" xfId="0" applyNumberFormat="1" applyFont="1" applyFill="1" applyBorder="1" applyAlignment="1" applyProtection="1">
      <alignment horizontal="center" vertical="center"/>
      <protection hidden="1"/>
    </xf>
    <xf numFmtId="1" fontId="5" fillId="3" borderId="19" xfId="0" applyNumberFormat="1" applyFont="1" applyFill="1" applyBorder="1" applyAlignment="1" applyProtection="1">
      <alignment horizontal="center" vertical="center"/>
      <protection hidden="1"/>
    </xf>
    <xf numFmtId="1" fontId="14" fillId="14" borderId="16" xfId="0" applyNumberFormat="1" applyFont="1" applyFill="1" applyBorder="1" applyAlignment="1" applyProtection="1">
      <alignment horizontal="left" vertical="center"/>
      <protection hidden="1"/>
    </xf>
    <xf numFmtId="0" fontId="18" fillId="0" borderId="14" xfId="0" applyFont="1" applyBorder="1" applyAlignment="1" applyProtection="1">
      <alignment horizontal="left" vertical="center"/>
      <protection hidden="1"/>
    </xf>
    <xf numFmtId="0" fontId="22" fillId="2" borderId="5" xfId="0" applyFont="1" applyFill="1" applyBorder="1" applyAlignment="1" applyProtection="1">
      <alignment horizontal="center" vertical="center" wrapText="1"/>
      <protection hidden="1"/>
    </xf>
    <xf numFmtId="1" fontId="5" fillId="3" borderId="38" xfId="0" applyNumberFormat="1" applyFont="1" applyFill="1" applyBorder="1" applyAlignment="1" applyProtection="1">
      <alignment horizontal="center" vertical="center"/>
      <protection hidden="1"/>
    </xf>
    <xf numFmtId="0" fontId="18" fillId="0" borderId="5" xfId="0" applyFont="1" applyBorder="1" applyAlignment="1" applyProtection="1">
      <alignment horizontal="left" vertical="center"/>
      <protection hidden="1"/>
    </xf>
    <xf numFmtId="0" fontId="3" fillId="2" borderId="0" xfId="0" applyFont="1" applyFill="1" applyAlignment="1" applyProtection="1">
      <alignment horizontal="center" vertical="center"/>
      <protection hidden="1"/>
    </xf>
    <xf numFmtId="0" fontId="4" fillId="2" borderId="0" xfId="0" applyFont="1" applyFill="1" applyAlignment="1" applyProtection="1">
      <alignment horizontal="left" vertical="center" wrapText="1"/>
      <protection hidden="1"/>
    </xf>
    <xf numFmtId="0" fontId="8" fillId="2" borderId="0" xfId="0" applyFont="1" applyFill="1" applyAlignment="1" applyProtection="1">
      <alignment horizontal="left" vertical="top"/>
      <protection hidden="1"/>
    </xf>
    <xf numFmtId="0" fontId="5" fillId="2" borderId="0" xfId="0" applyFont="1" applyFill="1" applyAlignment="1" applyProtection="1">
      <alignment horizontal="left" vertical="center"/>
      <protection hidden="1"/>
    </xf>
    <xf numFmtId="0" fontId="5" fillId="2" borderId="1" xfId="0" applyFont="1" applyFill="1" applyBorder="1" applyAlignment="1" applyProtection="1">
      <alignment horizontal="left" vertical="center"/>
      <protection locked="0"/>
    </xf>
    <xf numFmtId="0" fontId="14" fillId="0" borderId="0" xfId="0" applyFont="1" applyAlignment="1" applyProtection="1">
      <alignment horizontal="left" vertical="center"/>
      <protection hidden="1"/>
    </xf>
    <xf numFmtId="0" fontId="14" fillId="2" borderId="1" xfId="0" applyFont="1" applyFill="1" applyBorder="1" applyAlignment="1" applyProtection="1">
      <alignment horizontal="center" vertical="center"/>
      <protection locked="0"/>
    </xf>
    <xf numFmtId="1" fontId="5" fillId="0" borderId="15" xfId="0" applyNumberFormat="1" applyFont="1" applyBorder="1" applyAlignment="1" applyProtection="1">
      <alignment horizontal="center" vertical="center"/>
      <protection locked="0"/>
    </xf>
    <xf numFmtId="1" fontId="5" fillId="0" borderId="33" xfId="0" applyNumberFormat="1" applyFont="1" applyBorder="1" applyAlignment="1" applyProtection="1">
      <alignment horizontal="center" vertical="center"/>
      <protection locked="0"/>
    </xf>
    <xf numFmtId="1" fontId="5" fillId="0" borderId="14" xfId="0" applyNumberFormat="1" applyFont="1" applyBorder="1" applyAlignment="1" applyProtection="1">
      <alignment horizontal="center" vertical="center"/>
      <protection locked="0"/>
    </xf>
    <xf numFmtId="1" fontId="5" fillId="0" borderId="45" xfId="0" applyNumberFormat="1" applyFont="1" applyBorder="1" applyAlignment="1" applyProtection="1">
      <alignment horizontal="center" vertical="center"/>
      <protection locked="0"/>
    </xf>
    <xf numFmtId="0" fontId="5" fillId="0" borderId="14" xfId="0" applyFont="1" applyBorder="1" applyAlignment="1" applyProtection="1">
      <alignment horizontal="left" vertical="center"/>
      <protection hidden="1"/>
    </xf>
    <xf numFmtId="0" fontId="5" fillId="0" borderId="7" xfId="0" applyFont="1" applyBorder="1" applyAlignment="1" applyProtection="1">
      <alignment horizontal="left" vertical="center"/>
      <protection hidden="1"/>
    </xf>
    <xf numFmtId="0" fontId="5" fillId="0" borderId="51" xfId="0" applyFont="1" applyBorder="1" applyAlignment="1" applyProtection="1">
      <alignment horizontal="left" vertical="center"/>
      <protection hidden="1"/>
    </xf>
    <xf numFmtId="0" fontId="10" fillId="3" borderId="0" xfId="0" applyFont="1" applyFill="1" applyAlignment="1" applyProtection="1">
      <alignment horizontal="left" vertical="center"/>
      <protection hidden="1"/>
    </xf>
    <xf numFmtId="0" fontId="91" fillId="2" borderId="1" xfId="11" applyFill="1" applyBorder="1" applyAlignment="1" applyProtection="1">
      <alignment horizontal="left" vertical="center"/>
      <protection locked="0"/>
    </xf>
    <xf numFmtId="0" fontId="14" fillId="0" borderId="0" xfId="0" applyFont="1" applyAlignment="1" applyProtection="1">
      <alignment horizontal="left"/>
      <protection hidden="1"/>
    </xf>
    <xf numFmtId="49" fontId="5" fillId="10" borderId="2" xfId="0" quotePrefix="1" applyNumberFormat="1" applyFont="1" applyFill="1" applyBorder="1" applyAlignment="1" applyProtection="1">
      <alignment horizontal="left" vertical="center"/>
      <protection locked="0"/>
    </xf>
    <xf numFmtId="0" fontId="14" fillId="0" borderId="4" xfId="0" applyFont="1" applyBorder="1" applyAlignment="1" applyProtection="1">
      <alignment horizontal="center" vertical="center"/>
      <protection hidden="1"/>
    </xf>
    <xf numFmtId="1" fontId="5" fillId="0" borderId="6" xfId="0" applyNumberFormat="1" applyFont="1" applyBorder="1" applyAlignment="1" applyProtection="1">
      <alignment horizontal="center" vertical="center"/>
      <protection locked="0"/>
    </xf>
    <xf numFmtId="1" fontId="5" fillId="0" borderId="32" xfId="0" applyNumberFormat="1" applyFont="1" applyBorder="1" applyAlignment="1" applyProtection="1">
      <alignment horizontal="center" vertical="center"/>
      <protection locked="0"/>
    </xf>
    <xf numFmtId="1" fontId="5" fillId="0" borderId="7" xfId="0" applyNumberFormat="1" applyFont="1" applyBorder="1" applyAlignment="1" applyProtection="1">
      <alignment horizontal="center" vertical="center"/>
      <protection locked="0"/>
    </xf>
    <xf numFmtId="0" fontId="5" fillId="0" borderId="0" xfId="0" applyFont="1" applyAlignment="1" applyProtection="1">
      <alignment horizontal="center" vertical="center"/>
      <protection hidden="1"/>
    </xf>
    <xf numFmtId="0" fontId="5" fillId="0" borderId="23" xfId="0" applyFont="1" applyBorder="1" applyAlignment="1" applyProtection="1">
      <alignment horizontal="center" vertical="center"/>
      <protection hidden="1"/>
    </xf>
    <xf numFmtId="0" fontId="5" fillId="0" borderId="16" xfId="0" applyFont="1" applyBorder="1" applyAlignment="1" applyProtection="1">
      <alignment horizontal="center" vertical="center"/>
      <protection hidden="1"/>
    </xf>
    <xf numFmtId="0" fontId="5" fillId="0" borderId="17" xfId="0" applyFont="1" applyBorder="1" applyAlignment="1" applyProtection="1">
      <alignment horizontal="center" vertical="center"/>
      <protection hidden="1"/>
    </xf>
    <xf numFmtId="0" fontId="5" fillId="0" borderId="15" xfId="0" applyFont="1" applyBorder="1" applyAlignment="1" applyProtection="1">
      <alignment horizontal="center" vertical="center"/>
      <protection hidden="1"/>
    </xf>
    <xf numFmtId="0" fontId="5" fillId="0" borderId="33" xfId="0" applyFont="1" applyBorder="1" applyAlignment="1" applyProtection="1">
      <alignment horizontal="center" vertical="center"/>
      <protection hidden="1"/>
    </xf>
    <xf numFmtId="0" fontId="5" fillId="0" borderId="8" xfId="0" applyFont="1" applyBorder="1" applyAlignment="1" applyProtection="1">
      <alignment horizontal="center" vertical="center"/>
      <protection hidden="1"/>
    </xf>
    <xf numFmtId="0" fontId="5" fillId="0" borderId="9" xfId="0" applyFont="1" applyBorder="1" applyAlignment="1" applyProtection="1">
      <alignment horizontal="center" vertical="center"/>
      <protection hidden="1"/>
    </xf>
    <xf numFmtId="0" fontId="15" fillId="0" borderId="0" xfId="0" applyFont="1" applyAlignment="1" applyProtection="1">
      <alignment horizontal="left" vertical="center"/>
      <protection hidden="1"/>
    </xf>
    <xf numFmtId="0" fontId="7" fillId="0" borderId="8" xfId="0" applyFont="1" applyBorder="1" applyAlignment="1" applyProtection="1">
      <alignment horizontal="left" vertical="center"/>
      <protection hidden="1"/>
    </xf>
    <xf numFmtId="0" fontId="5" fillId="0" borderId="5" xfId="0" applyFont="1" applyBorder="1" applyAlignment="1" applyProtection="1">
      <alignment horizontal="left" vertical="center" wrapText="1"/>
      <protection hidden="1"/>
    </xf>
    <xf numFmtId="0" fontId="5" fillId="0" borderId="35" xfId="0" applyFont="1" applyBorder="1" applyAlignment="1" applyProtection="1">
      <alignment horizontal="left" vertical="center" wrapText="1"/>
      <protection hidden="1"/>
    </xf>
    <xf numFmtId="0" fontId="5" fillId="0" borderId="8" xfId="0" applyFont="1" applyBorder="1" applyAlignment="1" applyProtection="1">
      <alignment horizontal="left" vertical="center" wrapText="1"/>
      <protection hidden="1"/>
    </xf>
    <xf numFmtId="0" fontId="5" fillId="0" borderId="9" xfId="0" applyFont="1" applyBorder="1" applyAlignment="1" applyProtection="1">
      <alignment horizontal="left" vertical="center" wrapText="1"/>
      <protection hidden="1"/>
    </xf>
    <xf numFmtId="164" fontId="5" fillId="0" borderId="24" xfId="0" applyNumberFormat="1" applyFont="1" applyBorder="1" applyAlignment="1" applyProtection="1">
      <alignment horizontal="center" vertical="center"/>
      <protection locked="0"/>
    </xf>
    <xf numFmtId="164" fontId="5" fillId="0" borderId="23" xfId="0" applyNumberFormat="1" applyFont="1" applyBorder="1" applyAlignment="1" applyProtection="1">
      <alignment horizontal="center" vertical="center"/>
      <protection locked="0"/>
    </xf>
    <xf numFmtId="164" fontId="12" fillId="0" borderId="10" xfId="0" applyNumberFormat="1" applyFont="1" applyBorder="1" applyAlignment="1" applyProtection="1">
      <alignment horizontal="center" vertical="center"/>
      <protection locked="0"/>
    </xf>
    <xf numFmtId="164" fontId="12" fillId="0" borderId="9" xfId="0" applyNumberFormat="1" applyFont="1" applyBorder="1" applyAlignment="1" applyProtection="1">
      <alignment horizontal="center" vertical="center"/>
      <protection locked="0"/>
    </xf>
    <xf numFmtId="0" fontId="67" fillId="3" borderId="16" xfId="0" applyFont="1" applyFill="1" applyBorder="1" applyAlignment="1" applyProtection="1">
      <alignment horizontal="center" vertical="center" wrapText="1"/>
      <protection hidden="1"/>
    </xf>
    <xf numFmtId="0" fontId="67" fillId="3" borderId="17" xfId="0" applyFont="1" applyFill="1" applyBorder="1" applyAlignment="1" applyProtection="1">
      <alignment horizontal="center" vertical="center" wrapText="1"/>
      <protection hidden="1"/>
    </xf>
    <xf numFmtId="0" fontId="61" fillId="2" borderId="0" xfId="0" applyFont="1" applyFill="1" applyAlignment="1" applyProtection="1">
      <alignment horizontal="left" vertical="center" wrapText="1"/>
      <protection hidden="1"/>
    </xf>
    <xf numFmtId="0" fontId="66" fillId="2" borderId="0" xfId="0" applyFont="1" applyFill="1" applyAlignment="1" applyProtection="1">
      <alignment horizontal="left" vertical="center" wrapText="1"/>
      <protection hidden="1"/>
    </xf>
    <xf numFmtId="0" fontId="5" fillId="0" borderId="36" xfId="0" applyFont="1" applyBorder="1" applyAlignment="1" applyProtection="1">
      <alignment horizontal="left" vertical="center" wrapText="1"/>
      <protection hidden="1"/>
    </xf>
    <xf numFmtId="164" fontId="5" fillId="0" borderId="25" xfId="0" applyNumberFormat="1" applyFont="1" applyBorder="1" applyAlignment="1" applyProtection="1">
      <alignment horizontal="center" vertical="center"/>
      <protection locked="0"/>
    </xf>
    <xf numFmtId="164" fontId="5" fillId="0" borderId="35" xfId="0" applyNumberFormat="1" applyFont="1" applyBorder="1" applyAlignment="1" applyProtection="1">
      <alignment horizontal="center" vertical="center"/>
      <protection locked="0"/>
    </xf>
    <xf numFmtId="164" fontId="5" fillId="0" borderId="13" xfId="0" applyNumberFormat="1" applyFont="1" applyBorder="1" applyAlignment="1" applyProtection="1">
      <alignment horizontal="center" vertical="center"/>
      <protection locked="0"/>
    </xf>
    <xf numFmtId="164" fontId="5" fillId="0" borderId="36" xfId="0" applyNumberFormat="1" applyFont="1" applyBorder="1" applyAlignment="1" applyProtection="1">
      <alignment horizontal="center" vertical="center"/>
      <protection locked="0"/>
    </xf>
    <xf numFmtId="0" fontId="5" fillId="0" borderId="8" xfId="0" applyFont="1" applyBorder="1" applyAlignment="1" applyProtection="1">
      <alignment horizontal="left" vertical="center" wrapText="1" indent="1"/>
      <protection hidden="1"/>
    </xf>
    <xf numFmtId="0" fontId="5" fillId="0" borderId="9" xfId="0" applyFont="1" applyBorder="1" applyAlignment="1" applyProtection="1">
      <alignment horizontal="left" vertical="center" wrapText="1" indent="1"/>
      <protection hidden="1"/>
    </xf>
    <xf numFmtId="164" fontId="5" fillId="0" borderId="10" xfId="0" applyNumberFormat="1" applyFont="1" applyBorder="1" applyAlignment="1" applyProtection="1">
      <alignment horizontal="center" vertical="center"/>
      <protection locked="0"/>
    </xf>
    <xf numFmtId="164" fontId="5" fillId="0" borderId="9" xfId="0" applyNumberFormat="1" applyFont="1" applyBorder="1" applyAlignment="1" applyProtection="1">
      <alignment horizontal="center" vertical="center"/>
      <protection locked="0"/>
    </xf>
    <xf numFmtId="164" fontId="5" fillId="0" borderId="8" xfId="0" applyNumberFormat="1" applyFont="1" applyBorder="1" applyAlignment="1" applyProtection="1">
      <alignment horizontal="center" vertical="center"/>
      <protection locked="0"/>
    </xf>
    <xf numFmtId="0" fontId="33" fillId="0" borderId="27" xfId="0" applyFont="1" applyBorder="1" applyAlignment="1" applyProtection="1">
      <alignment horizontal="center" vertical="center"/>
      <protection locked="0"/>
    </xf>
    <xf numFmtId="0" fontId="33" fillId="0" borderId="50" xfId="0" applyFont="1" applyBorder="1" applyAlignment="1" applyProtection="1">
      <alignment horizontal="center" vertical="center"/>
      <protection locked="0"/>
    </xf>
    <xf numFmtId="0" fontId="7" fillId="0" borderId="6" xfId="0" applyFont="1" applyBorder="1" applyAlignment="1" applyProtection="1">
      <alignment horizontal="center" vertical="center"/>
      <protection hidden="1"/>
    </xf>
    <xf numFmtId="0" fontId="7" fillId="0" borderId="27" xfId="0" applyFont="1" applyBorder="1" applyAlignment="1" applyProtection="1">
      <alignment horizontal="center" vertical="center"/>
      <protection hidden="1"/>
    </xf>
    <xf numFmtId="0" fontId="62" fillId="10" borderId="0" xfId="0" applyFont="1" applyFill="1" applyAlignment="1" applyProtection="1">
      <alignment horizontal="left" vertical="center" wrapText="1"/>
      <protection hidden="1"/>
    </xf>
    <xf numFmtId="0" fontId="7" fillId="2" borderId="26" xfId="0" applyFont="1" applyFill="1" applyBorder="1" applyAlignment="1" applyProtection="1">
      <alignment horizontal="center" vertical="center"/>
      <protection hidden="1"/>
    </xf>
    <xf numFmtId="0" fontId="44" fillId="10" borderId="8" xfId="0" applyFont="1" applyFill="1" applyBorder="1" applyAlignment="1" applyProtection="1">
      <alignment horizontal="left" vertical="center"/>
      <protection locked="0"/>
    </xf>
    <xf numFmtId="0" fontId="44" fillId="10" borderId="37" xfId="0" applyFont="1" applyFill="1" applyBorder="1" applyAlignment="1" applyProtection="1">
      <alignment horizontal="left" vertical="center"/>
      <protection locked="0"/>
    </xf>
    <xf numFmtId="0" fontId="44" fillId="10" borderId="0" xfId="0" applyFont="1" applyFill="1" applyAlignment="1" applyProtection="1">
      <alignment horizontal="right" vertical="center"/>
      <protection hidden="1"/>
    </xf>
    <xf numFmtId="0" fontId="48" fillId="0" borderId="5" xfId="0" applyFont="1" applyBorder="1" applyAlignment="1" applyProtection="1">
      <alignment horizontal="center" vertical="center"/>
      <protection hidden="1"/>
    </xf>
    <xf numFmtId="0" fontId="7" fillId="0" borderId="0" xfId="0" applyFont="1" applyAlignment="1" applyProtection="1">
      <alignment horizontal="right" vertical="center" wrapText="1"/>
      <protection hidden="1"/>
    </xf>
    <xf numFmtId="0" fontId="7" fillId="0" borderId="7" xfId="0" applyFont="1" applyBorder="1" applyAlignment="1" applyProtection="1">
      <alignment horizontal="right" vertical="center"/>
      <protection hidden="1"/>
    </xf>
    <xf numFmtId="0" fontId="7" fillId="0" borderId="28" xfId="0" applyFont="1" applyBorder="1" applyAlignment="1" applyProtection="1">
      <alignment horizontal="right" vertical="center"/>
      <protection hidden="1"/>
    </xf>
    <xf numFmtId="0" fontId="14" fillId="0" borderId="53" xfId="0" applyFont="1" applyBorder="1" applyAlignment="1" applyProtection="1">
      <alignment horizontal="center" vertical="center" wrapText="1"/>
      <protection hidden="1"/>
    </xf>
    <xf numFmtId="0" fontId="14" fillId="0" borderId="52" xfId="0" applyFont="1" applyBorder="1" applyAlignment="1" applyProtection="1">
      <alignment horizontal="center" vertical="center" wrapText="1"/>
      <protection hidden="1"/>
    </xf>
    <xf numFmtId="0" fontId="14" fillId="10" borderId="67" xfId="0" applyFont="1" applyFill="1" applyBorder="1" applyAlignment="1" applyProtection="1">
      <alignment horizontal="left" vertical="center" wrapText="1"/>
      <protection locked="0"/>
    </xf>
    <xf numFmtId="0" fontId="14" fillId="10" borderId="68" xfId="0" applyFont="1" applyFill="1" applyBorder="1" applyAlignment="1" applyProtection="1">
      <alignment horizontal="left" vertical="center" wrapText="1"/>
      <protection locked="0"/>
    </xf>
    <xf numFmtId="0" fontId="14" fillId="10" borderId="8" xfId="0" applyFont="1" applyFill="1" applyBorder="1" applyAlignment="1" applyProtection="1">
      <alignment horizontal="left" vertical="center" wrapText="1"/>
      <protection locked="0"/>
    </xf>
    <xf numFmtId="0" fontId="14" fillId="10" borderId="9" xfId="0" applyFont="1" applyFill="1" applyBorder="1" applyAlignment="1" applyProtection="1">
      <alignment horizontal="left" vertical="center" wrapText="1"/>
      <protection locked="0"/>
    </xf>
    <xf numFmtId="0" fontId="2" fillId="0" borderId="66" xfId="0" applyFont="1" applyBorder="1" applyAlignment="1" applyProtection="1">
      <alignment horizontal="center"/>
      <protection locked="0"/>
    </xf>
    <xf numFmtId="0" fontId="2" fillId="0" borderId="52" xfId="0" applyFont="1" applyBorder="1" applyAlignment="1" applyProtection="1">
      <alignment horizontal="center"/>
      <protection locked="0"/>
    </xf>
    <xf numFmtId="0" fontId="2" fillId="0" borderId="69" xfId="0" applyFont="1" applyBorder="1" applyAlignment="1" applyProtection="1">
      <alignment horizontal="center"/>
      <protection locked="0"/>
    </xf>
    <xf numFmtId="0" fontId="2" fillId="0" borderId="68" xfId="0" applyFont="1" applyBorder="1" applyAlignment="1" applyProtection="1">
      <alignment horizontal="center"/>
      <protection locked="0"/>
    </xf>
    <xf numFmtId="0" fontId="2" fillId="0" borderId="10" xfId="0" applyFont="1" applyBorder="1" applyAlignment="1" applyProtection="1">
      <alignment horizontal="center"/>
      <protection locked="0"/>
    </xf>
    <xf numFmtId="0" fontId="2" fillId="0" borderId="9" xfId="0" applyFont="1" applyBorder="1" applyAlignment="1" applyProtection="1">
      <alignment horizontal="center"/>
      <protection locked="0"/>
    </xf>
    <xf numFmtId="0" fontId="33" fillId="0" borderId="54" xfId="0" applyFont="1" applyBorder="1" applyAlignment="1" applyProtection="1">
      <alignment horizontal="center" vertical="center"/>
      <protection locked="0"/>
    </xf>
    <xf numFmtId="0" fontId="14" fillId="0" borderId="24" xfId="0" applyFont="1" applyBorder="1" applyAlignment="1" applyProtection="1">
      <alignment horizontal="center" vertical="center" wrapText="1"/>
      <protection hidden="1"/>
    </xf>
    <xf numFmtId="0" fontId="14" fillId="0" borderId="23" xfId="0" applyFont="1" applyBorder="1" applyAlignment="1" applyProtection="1">
      <alignment horizontal="center" vertical="center" wrapText="1"/>
      <protection hidden="1"/>
    </xf>
    <xf numFmtId="0" fontId="14" fillId="0" borderId="10" xfId="0" applyFont="1" applyBorder="1" applyAlignment="1" applyProtection="1">
      <alignment horizontal="center" vertical="center" wrapText="1"/>
      <protection hidden="1"/>
    </xf>
    <xf numFmtId="0" fontId="14" fillId="0" borderId="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protection hidden="1"/>
    </xf>
    <xf numFmtId="0" fontId="14" fillId="0" borderId="52" xfId="0" applyFont="1" applyBorder="1" applyAlignment="1" applyProtection="1">
      <alignment horizontal="center" vertical="center"/>
      <protection hidden="1"/>
    </xf>
    <xf numFmtId="0" fontId="33" fillId="0" borderId="66" xfId="0" applyFont="1" applyBorder="1" applyAlignment="1" applyProtection="1">
      <alignment horizontal="center" vertical="center"/>
      <protection locked="0"/>
    </xf>
    <xf numFmtId="1" fontId="5" fillId="0" borderId="2" xfId="0" quotePrefix="1" applyNumberFormat="1" applyFont="1" applyBorder="1" applyAlignment="1" applyProtection="1">
      <alignment horizontal="left" vertical="center"/>
      <protection locked="0"/>
    </xf>
    <xf numFmtId="0" fontId="5" fillId="0" borderId="0" xfId="0" applyFont="1" applyAlignment="1" applyProtection="1">
      <alignment horizontal="left" vertical="center" wrapText="1"/>
      <protection hidden="1"/>
    </xf>
    <xf numFmtId="0" fontId="120" fillId="0" borderId="0" xfId="0" applyFont="1" applyAlignment="1" applyProtection="1">
      <alignment horizontal="center"/>
      <protection hidden="1"/>
    </xf>
    <xf numFmtId="0" fontId="5" fillId="0" borderId="71" xfId="0" applyFont="1" applyBorder="1" applyAlignment="1">
      <alignment horizontal="left" vertical="top" wrapText="1"/>
    </xf>
    <xf numFmtId="0" fontId="5" fillId="0" borderId="54" xfId="0" applyFont="1" applyBorder="1" applyAlignment="1">
      <alignment horizontal="left" vertical="top" wrapText="1"/>
    </xf>
    <xf numFmtId="0" fontId="5" fillId="0" borderId="0" xfId="0" applyFont="1" applyAlignment="1" applyProtection="1">
      <alignment horizontal="center" vertical="center" wrapText="1"/>
      <protection hidden="1"/>
    </xf>
    <xf numFmtId="0" fontId="5" fillId="0" borderId="70" xfId="0" applyFont="1" applyBorder="1" applyAlignment="1" applyProtection="1">
      <alignment horizontal="center" vertical="center" wrapText="1"/>
      <protection hidden="1"/>
    </xf>
    <xf numFmtId="0" fontId="14" fillId="0" borderId="0" xfId="0" applyFont="1" applyAlignment="1">
      <alignment horizontal="justify" vertical="top" wrapText="1"/>
    </xf>
    <xf numFmtId="0" fontId="120" fillId="0" borderId="0" xfId="0" applyFont="1" applyAlignment="1">
      <alignment horizontal="left" vertical="top" wrapText="1"/>
    </xf>
    <xf numFmtId="0" fontId="14" fillId="0" borderId="0" xfId="0" applyFont="1" applyAlignment="1">
      <alignment horizontal="left" vertical="top" wrapText="1"/>
    </xf>
    <xf numFmtId="0" fontId="5" fillId="0" borderId="51" xfId="0" applyFont="1" applyBorder="1" applyAlignment="1">
      <alignment horizontal="left" vertical="top" wrapText="1"/>
    </xf>
    <xf numFmtId="0" fontId="5" fillId="0" borderId="27" xfId="0" applyFont="1" applyBorder="1" applyAlignment="1">
      <alignment horizontal="left" vertical="top" wrapText="1"/>
    </xf>
    <xf numFmtId="0" fontId="5" fillId="0" borderId="9" xfId="0" applyFont="1" applyBorder="1" applyAlignment="1">
      <alignment horizontal="left" vertical="top" wrapText="1"/>
    </xf>
    <xf numFmtId="0" fontId="5" fillId="0" borderId="52" xfId="0" applyFont="1" applyBorder="1" applyAlignment="1">
      <alignment horizontal="left" vertical="top" wrapText="1"/>
    </xf>
    <xf numFmtId="0" fontId="36" fillId="0" borderId="0" xfId="0" applyFont="1" applyAlignment="1" applyProtection="1">
      <alignment horizontal="center" vertical="center"/>
      <protection hidden="1"/>
    </xf>
    <xf numFmtId="0" fontId="122" fillId="0" borderId="0" xfId="0" applyFont="1" applyAlignment="1" applyProtection="1">
      <alignment horizontal="center" vertical="center" textRotation="90"/>
      <protection hidden="1"/>
    </xf>
    <xf numFmtId="0" fontId="42" fillId="0" borderId="0" xfId="0" applyFont="1" applyAlignment="1">
      <alignment horizontal="left" vertical="center" wrapText="1"/>
    </xf>
    <xf numFmtId="0" fontId="7" fillId="10" borderId="18" xfId="0" applyFont="1" applyFill="1" applyBorder="1" applyAlignment="1">
      <alignment horizontal="center"/>
    </xf>
    <xf numFmtId="0" fontId="7" fillId="10" borderId="16" xfId="0" applyFont="1" applyFill="1" applyBorder="1" applyAlignment="1">
      <alignment horizontal="center"/>
    </xf>
    <xf numFmtId="0" fontId="7" fillId="0" borderId="26" xfId="0" applyFont="1" applyBorder="1" applyAlignment="1">
      <alignment horizontal="left" vertical="center"/>
    </xf>
    <xf numFmtId="0" fontId="36" fillId="10" borderId="25" xfId="0" applyFont="1" applyFill="1" applyBorder="1" applyAlignment="1" applyProtection="1">
      <alignment horizontal="center"/>
      <protection hidden="1"/>
    </xf>
    <xf numFmtId="0" fontId="36" fillId="10" borderId="5" xfId="0" applyFont="1" applyFill="1" applyBorder="1" applyAlignment="1" applyProtection="1">
      <alignment horizontal="center"/>
      <protection hidden="1"/>
    </xf>
    <xf numFmtId="0" fontId="36" fillId="10" borderId="35" xfId="0" applyFont="1" applyFill="1" applyBorder="1" applyAlignment="1" applyProtection="1">
      <alignment horizontal="center"/>
      <protection hidden="1"/>
    </xf>
    <xf numFmtId="0" fontId="7" fillId="10" borderId="24" xfId="0" applyFont="1" applyFill="1" applyBorder="1" applyAlignment="1">
      <alignment horizontal="left" vertical="center" wrapText="1"/>
    </xf>
    <xf numFmtId="0" fontId="7" fillId="10" borderId="0" xfId="0" applyFont="1" applyFill="1" applyAlignment="1">
      <alignment horizontal="left" vertical="center" wrapText="1"/>
    </xf>
    <xf numFmtId="0" fontId="7" fillId="10" borderId="23"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7" fillId="10" borderId="9" xfId="0" applyFont="1" applyFill="1" applyBorder="1" applyAlignment="1">
      <alignment horizontal="left" vertical="center" wrapText="1"/>
    </xf>
    <xf numFmtId="0" fontId="42" fillId="0" borderId="0" xfId="0" applyFont="1" applyAlignment="1">
      <alignment horizontal="left" vertical="center"/>
    </xf>
    <xf numFmtId="0" fontId="7" fillId="10" borderId="25" xfId="0" applyFont="1" applyFill="1" applyBorder="1" applyAlignment="1">
      <alignment horizontal="center"/>
    </xf>
    <xf numFmtId="0" fontId="7" fillId="10" borderId="5" xfId="0" applyFont="1" applyFill="1" applyBorder="1" applyAlignment="1">
      <alignment horizontal="center"/>
    </xf>
    <xf numFmtId="0" fontId="7" fillId="10" borderId="10" xfId="0" applyFont="1" applyFill="1" applyBorder="1" applyAlignment="1">
      <alignment horizontal="center"/>
    </xf>
    <xf numFmtId="0" fontId="7" fillId="10" borderId="8" xfId="0" applyFont="1" applyFill="1" applyBorder="1" applyAlignment="1">
      <alignment horizontal="center"/>
    </xf>
    <xf numFmtId="0" fontId="7" fillId="10" borderId="25" xfId="0" applyFont="1" applyFill="1" applyBorder="1" applyAlignment="1">
      <alignment horizontal="center" vertical="center" wrapText="1"/>
    </xf>
    <xf numFmtId="0" fontId="7" fillId="10" borderId="35" xfId="0" applyFont="1" applyFill="1" applyBorder="1" applyAlignment="1">
      <alignment horizontal="center" vertical="center" wrapText="1"/>
    </xf>
    <xf numFmtId="0" fontId="7" fillId="10" borderId="10" xfId="0" applyFont="1" applyFill="1" applyBorder="1" applyAlignment="1">
      <alignment horizontal="center" vertical="center" wrapText="1"/>
    </xf>
    <xf numFmtId="0" fontId="7" fillId="10" borderId="9" xfId="0" applyFont="1" applyFill="1" applyBorder="1" applyAlignment="1">
      <alignment horizontal="center" vertical="center" wrapText="1"/>
    </xf>
    <xf numFmtId="0" fontId="7" fillId="10" borderId="5" xfId="0" applyFont="1" applyFill="1" applyBorder="1" applyAlignment="1">
      <alignment horizontal="center" vertical="center" wrapText="1"/>
    </xf>
    <xf numFmtId="0" fontId="7" fillId="10" borderId="8" xfId="0" applyFont="1" applyFill="1" applyBorder="1" applyAlignment="1">
      <alignment horizontal="center" vertical="center" wrapText="1"/>
    </xf>
    <xf numFmtId="0" fontId="7" fillId="0" borderId="18" xfId="0" applyFont="1" applyBorder="1" applyAlignment="1">
      <alignment horizontal="left" vertical="center"/>
    </xf>
    <xf numFmtId="0" fontId="7" fillId="0" borderId="16" xfId="0" applyFont="1" applyBorder="1" applyAlignment="1">
      <alignment horizontal="left" vertical="center"/>
    </xf>
    <xf numFmtId="0" fontId="7" fillId="0" borderId="17" xfId="0" applyFont="1" applyBorder="1" applyAlignment="1">
      <alignment horizontal="left" vertical="center"/>
    </xf>
    <xf numFmtId="0" fontId="33" fillId="0" borderId="18" xfId="0" applyFont="1" applyBorder="1" applyAlignment="1" applyProtection="1">
      <alignment horizontal="center" vertical="center"/>
      <protection locked="0"/>
    </xf>
    <xf numFmtId="0" fontId="33" fillId="0" borderId="17" xfId="0" applyFont="1" applyBorder="1" applyAlignment="1" applyProtection="1">
      <alignment horizontal="center" vertical="center"/>
      <protection locked="0"/>
    </xf>
    <xf numFmtId="0" fontId="7" fillId="0" borderId="10" xfId="0" applyFont="1" applyBorder="1" applyAlignment="1">
      <alignment horizontal="left" vertical="center"/>
    </xf>
    <xf numFmtId="0" fontId="7" fillId="0" borderId="8" xfId="0" applyFont="1" applyBorder="1" applyAlignment="1">
      <alignment horizontal="left" vertical="center"/>
    </xf>
    <xf numFmtId="0" fontId="33" fillId="0" borderId="26" xfId="0" applyFont="1" applyBorder="1" applyAlignment="1" applyProtection="1">
      <alignment horizontal="center"/>
      <protection locked="0"/>
    </xf>
    <xf numFmtId="0" fontId="42" fillId="0" borderId="26" xfId="0" applyFont="1" applyBorder="1" applyAlignment="1">
      <alignment horizontal="left" vertical="center"/>
    </xf>
    <xf numFmtId="0" fontId="7" fillId="10" borderId="17" xfId="0" applyFont="1" applyFill="1" applyBorder="1" applyAlignment="1">
      <alignment horizontal="center"/>
    </xf>
    <xf numFmtId="0" fontId="7" fillId="10" borderId="16" xfId="0" applyFont="1" applyFill="1" applyBorder="1" applyAlignment="1">
      <alignment horizontal="center" vertical="center"/>
    </xf>
    <xf numFmtId="0" fontId="7" fillId="10" borderId="18" xfId="0" applyFont="1" applyFill="1" applyBorder="1" applyAlignment="1">
      <alignment horizontal="center" vertical="center" wrapText="1"/>
    </xf>
    <xf numFmtId="0" fontId="7" fillId="10" borderId="17" xfId="0" applyFont="1" applyFill="1" applyBorder="1" applyAlignment="1">
      <alignment horizontal="center" vertical="center"/>
    </xf>
    <xf numFmtId="1" fontId="5" fillId="0" borderId="26" xfId="0" applyNumberFormat="1" applyFont="1" applyBorder="1" applyAlignment="1" applyProtection="1">
      <alignment horizontal="center" vertical="center"/>
      <protection locked="0"/>
    </xf>
    <xf numFmtId="0" fontId="7" fillId="10" borderId="88" xfId="0" applyFont="1" applyFill="1" applyBorder="1" applyAlignment="1">
      <alignment horizontal="center" vertical="center"/>
    </xf>
    <xf numFmtId="0" fontId="7" fillId="10" borderId="89" xfId="0" applyFont="1" applyFill="1" applyBorder="1" applyAlignment="1">
      <alignment horizontal="center" vertical="center"/>
    </xf>
    <xf numFmtId="1" fontId="7" fillId="0" borderId="90" xfId="0" applyNumberFormat="1" applyFont="1" applyBorder="1" applyAlignment="1" applyProtection="1">
      <alignment horizontal="center" vertical="center"/>
      <protection locked="0"/>
    </xf>
    <xf numFmtId="1" fontId="7" fillId="0" borderId="91" xfId="0" applyNumberFormat="1" applyFont="1" applyBorder="1" applyAlignment="1" applyProtection="1">
      <alignment horizontal="center" vertical="center"/>
      <protection locked="0"/>
    </xf>
    <xf numFmtId="1" fontId="7" fillId="0" borderId="92" xfId="0" applyNumberFormat="1" applyFont="1" applyBorder="1" applyAlignment="1" applyProtection="1">
      <alignment horizontal="center" vertical="center"/>
      <protection locked="0"/>
    </xf>
    <xf numFmtId="1" fontId="7" fillId="0" borderId="93" xfId="0" applyNumberFormat="1" applyFont="1" applyBorder="1" applyAlignment="1" applyProtection="1">
      <alignment horizontal="center" vertical="center"/>
      <protection locked="0"/>
    </xf>
    <xf numFmtId="0" fontId="7" fillId="10" borderId="26"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8" xfId="0" applyFont="1" applyFill="1" applyBorder="1" applyAlignment="1">
      <alignment horizontal="left" vertical="center"/>
    </xf>
    <xf numFmtId="0" fontId="92" fillId="22" borderId="94" xfId="0" applyFont="1" applyFill="1" applyBorder="1" applyAlignment="1">
      <alignment horizontal="center" vertical="center" wrapText="1"/>
    </xf>
    <xf numFmtId="0" fontId="92" fillId="22" borderId="0" xfId="0" applyFont="1" applyFill="1" applyAlignment="1">
      <alignment horizontal="center" vertical="center" wrapText="1"/>
    </xf>
    <xf numFmtId="0" fontId="62" fillId="10" borderId="25" xfId="0" applyFont="1" applyFill="1" applyBorder="1" applyAlignment="1">
      <alignment horizontal="center"/>
    </xf>
    <xf numFmtId="0" fontId="62" fillId="10" borderId="5" xfId="0" applyFont="1" applyFill="1" applyBorder="1" applyAlignment="1">
      <alignment horizontal="center"/>
    </xf>
    <xf numFmtId="0" fontId="62" fillId="10" borderId="10" xfId="0" applyFont="1" applyFill="1" applyBorder="1" applyAlignment="1">
      <alignment horizontal="center"/>
    </xf>
    <xf numFmtId="0" fontId="62" fillId="10" borderId="8" xfId="0" applyFont="1" applyFill="1" applyBorder="1" applyAlignment="1">
      <alignment horizontal="center"/>
    </xf>
    <xf numFmtId="0" fontId="62" fillId="10" borderId="25" xfId="0" applyFont="1" applyFill="1" applyBorder="1" applyAlignment="1">
      <alignment horizontal="center" vertical="center" wrapText="1"/>
    </xf>
    <xf numFmtId="0" fontId="62" fillId="10" borderId="35" xfId="0" applyFont="1" applyFill="1" applyBorder="1" applyAlignment="1">
      <alignment horizontal="center" vertical="center" wrapText="1"/>
    </xf>
    <xf numFmtId="0" fontId="62" fillId="10" borderId="10" xfId="0" applyFont="1" applyFill="1" applyBorder="1" applyAlignment="1">
      <alignment horizontal="center" vertical="center" wrapText="1"/>
    </xf>
    <xf numFmtId="0" fontId="62" fillId="10" borderId="9" xfId="0" applyFont="1" applyFill="1" applyBorder="1" applyAlignment="1">
      <alignment horizontal="center" vertical="center" wrapText="1"/>
    </xf>
    <xf numFmtId="0" fontId="62" fillId="0" borderId="26" xfId="0" applyFont="1" applyBorder="1" applyAlignment="1">
      <alignment horizontal="left" vertical="center" wrapText="1"/>
    </xf>
    <xf numFmtId="0" fontId="33" fillId="0" borderId="26" xfId="0" applyFont="1" applyBorder="1" applyAlignment="1" applyProtection="1">
      <alignment horizontal="center" vertical="center"/>
      <protection locked="0"/>
    </xf>
    <xf numFmtId="0" fontId="62" fillId="0" borderId="26" xfId="0" applyFont="1" applyBorder="1" applyAlignment="1">
      <alignment horizontal="left" vertical="center"/>
    </xf>
    <xf numFmtId="0" fontId="44" fillId="0" borderId="26" xfId="0" applyFont="1" applyBorder="1" applyAlignment="1">
      <alignment horizontal="left" vertical="center"/>
    </xf>
    <xf numFmtId="0" fontId="139" fillId="0" borderId="95" xfId="0" applyFont="1" applyBorder="1" applyAlignment="1">
      <alignment horizontal="center" vertical="center"/>
    </xf>
    <xf numFmtId="0" fontId="114" fillId="20" borderId="25" xfId="13" applyFont="1" applyFill="1" applyBorder="1" applyAlignment="1" applyProtection="1">
      <alignment horizontal="center" vertical="center" wrapText="1"/>
    </xf>
    <xf numFmtId="0" fontId="114" fillId="20" borderId="35" xfId="13" applyFont="1" applyFill="1" applyBorder="1" applyAlignment="1" applyProtection="1">
      <alignment horizontal="center" vertical="center" wrapText="1"/>
    </xf>
    <xf numFmtId="0" fontId="114" fillId="20" borderId="24" xfId="13" applyFont="1" applyFill="1" applyBorder="1" applyAlignment="1" applyProtection="1">
      <alignment horizontal="center" vertical="center" wrapText="1"/>
    </xf>
    <xf numFmtId="0" fontId="114" fillId="20" borderId="23" xfId="13" applyFont="1" applyFill="1" applyBorder="1" applyAlignment="1" applyProtection="1">
      <alignment horizontal="center" vertical="center" wrapText="1"/>
    </xf>
    <xf numFmtId="0" fontId="42" fillId="0" borderId="18" xfId="0" applyFont="1" applyBorder="1" applyAlignment="1">
      <alignment horizontal="left" vertical="center" wrapText="1"/>
    </xf>
    <xf numFmtId="0" fontId="42" fillId="0" borderId="16" xfId="0" applyFont="1" applyBorder="1" applyAlignment="1">
      <alignment horizontal="left" vertical="center" wrapText="1"/>
    </xf>
    <xf numFmtId="0" fontId="42" fillId="0" borderId="17" xfId="0" applyFont="1" applyBorder="1" applyAlignment="1">
      <alignment horizontal="left" vertical="center" wrapText="1"/>
    </xf>
    <xf numFmtId="3" fontId="42" fillId="10" borderId="84" xfId="0" applyNumberFormat="1" applyFont="1" applyFill="1" applyBorder="1" applyAlignment="1" applyProtection="1">
      <alignment horizontal="left" vertical="top" wrapText="1"/>
      <protection locked="0"/>
    </xf>
    <xf numFmtId="3" fontId="42" fillId="10" borderId="47" xfId="0" applyNumberFormat="1" applyFont="1" applyFill="1" applyBorder="1" applyAlignment="1" applyProtection="1">
      <alignment horizontal="left" vertical="top" wrapText="1"/>
      <protection locked="0"/>
    </xf>
    <xf numFmtId="3" fontId="42" fillId="10" borderId="85" xfId="0" applyNumberFormat="1" applyFont="1" applyFill="1" applyBorder="1" applyAlignment="1" applyProtection="1">
      <alignment horizontal="left" vertical="top" wrapText="1"/>
      <protection locked="0"/>
    </xf>
    <xf numFmtId="3" fontId="42" fillId="10" borderId="86" xfId="0" applyNumberFormat="1" applyFont="1" applyFill="1" applyBorder="1" applyAlignment="1" applyProtection="1">
      <alignment horizontal="left" vertical="top" wrapText="1"/>
      <protection locked="0"/>
    </xf>
    <xf numFmtId="3" fontId="42" fillId="10" borderId="1" xfId="0" applyNumberFormat="1" applyFont="1" applyFill="1" applyBorder="1" applyAlignment="1" applyProtection="1">
      <alignment horizontal="left" vertical="top" wrapText="1"/>
      <protection locked="0"/>
    </xf>
    <xf numFmtId="3" fontId="42" fillId="10" borderId="87" xfId="0" applyNumberFormat="1" applyFont="1" applyFill="1" applyBorder="1" applyAlignment="1" applyProtection="1">
      <alignment horizontal="left" vertical="top" wrapText="1"/>
      <protection locked="0"/>
    </xf>
    <xf numFmtId="0" fontId="14" fillId="0" borderId="6" xfId="0" applyFont="1" applyBorder="1" applyAlignment="1">
      <alignment horizontal="left" vertical="center" wrapText="1"/>
    </xf>
    <xf numFmtId="0" fontId="14" fillId="0" borderId="7" xfId="0" applyFont="1" applyBorder="1" applyAlignment="1">
      <alignment horizontal="left" vertical="center" wrapText="1"/>
    </xf>
    <xf numFmtId="0" fontId="14" fillId="0" borderId="51" xfId="0" applyFont="1" applyBorder="1" applyAlignment="1">
      <alignment horizontal="left" vertical="center" wrapText="1"/>
    </xf>
    <xf numFmtId="3" fontId="7" fillId="10" borderId="25" xfId="0" applyNumberFormat="1" applyFont="1" applyFill="1" applyBorder="1" applyAlignment="1" applyProtection="1">
      <alignment horizontal="center" vertical="center"/>
      <protection locked="0"/>
    </xf>
    <xf numFmtId="3" fontId="7" fillId="10" borderId="35" xfId="0" applyNumberFormat="1" applyFont="1" applyFill="1" applyBorder="1" applyAlignment="1" applyProtection="1">
      <alignment horizontal="center" vertical="center"/>
      <protection locked="0"/>
    </xf>
    <xf numFmtId="0" fontId="7" fillId="0" borderId="69" xfId="0" applyFont="1" applyBorder="1" applyAlignment="1">
      <alignment horizontal="left" vertical="center" wrapText="1"/>
    </xf>
    <xf numFmtId="0" fontId="0" fillId="0" borderId="67" xfId="0" applyBorder="1" applyAlignment="1">
      <alignment horizontal="left" vertical="center" wrapText="1"/>
    </xf>
    <xf numFmtId="0" fontId="0" fillId="0" borderId="68" xfId="0" applyBorder="1" applyAlignment="1">
      <alignment horizontal="left" vertical="center" wrapText="1"/>
    </xf>
    <xf numFmtId="0" fontId="33" fillId="0" borderId="69" xfId="0" applyFont="1" applyBorder="1" applyAlignment="1">
      <alignment horizontal="center" vertical="center"/>
    </xf>
    <xf numFmtId="0" fontId="33" fillId="0" borderId="68" xfId="0" applyFont="1" applyBorder="1" applyAlignment="1">
      <alignment horizontal="center" vertical="center"/>
    </xf>
    <xf numFmtId="0" fontId="14" fillId="0" borderId="69" xfId="0" applyFont="1" applyBorder="1" applyAlignment="1">
      <alignment horizontal="left" vertical="center" wrapText="1"/>
    </xf>
    <xf numFmtId="0" fontId="14" fillId="0" borderId="67" xfId="0" applyFont="1" applyBorder="1" applyAlignment="1">
      <alignment horizontal="left" vertical="center" wrapText="1"/>
    </xf>
    <xf numFmtId="0" fontId="14" fillId="0" borderId="68" xfId="0" applyFont="1" applyBorder="1" applyAlignment="1">
      <alignment horizontal="left" vertical="center" wrapText="1"/>
    </xf>
    <xf numFmtId="3" fontId="7" fillId="10" borderId="69" xfId="0" applyNumberFormat="1" applyFont="1" applyFill="1" applyBorder="1" applyAlignment="1" applyProtection="1">
      <alignment horizontal="center" vertical="top"/>
      <protection locked="0"/>
    </xf>
    <xf numFmtId="3" fontId="7" fillId="10" borderId="68" xfId="0" applyNumberFormat="1" applyFont="1" applyFill="1" applyBorder="1" applyAlignment="1" applyProtection="1">
      <alignment horizontal="center" vertical="top"/>
      <protection locked="0"/>
    </xf>
    <xf numFmtId="3" fontId="7" fillId="10" borderId="24" xfId="0" applyNumberFormat="1" applyFont="1" applyFill="1" applyBorder="1" applyAlignment="1" applyProtection="1">
      <alignment horizontal="center" vertical="top"/>
      <protection locked="0"/>
    </xf>
    <xf numFmtId="3" fontId="7" fillId="10" borderId="23" xfId="0" applyNumberFormat="1" applyFont="1" applyFill="1" applyBorder="1" applyAlignment="1" applyProtection="1">
      <alignment horizontal="center" vertical="top"/>
      <protection locked="0"/>
    </xf>
    <xf numFmtId="3" fontId="7" fillId="10" borderId="10" xfId="0" applyNumberFormat="1" applyFont="1" applyFill="1" applyBorder="1" applyAlignment="1" applyProtection="1">
      <alignment horizontal="center" vertical="top"/>
      <protection locked="0"/>
    </xf>
    <xf numFmtId="3" fontId="7" fillId="10" borderId="9" xfId="0" applyNumberFormat="1" applyFont="1" applyFill="1" applyBorder="1" applyAlignment="1" applyProtection="1">
      <alignment horizontal="center" vertical="top"/>
      <protection locked="0"/>
    </xf>
    <xf numFmtId="0" fontId="7" fillId="10" borderId="10" xfId="0" applyFont="1" applyFill="1" applyBorder="1" applyAlignment="1" applyProtection="1">
      <alignment horizontal="left" vertical="center"/>
      <protection locked="0"/>
    </xf>
    <xf numFmtId="0" fontId="7" fillId="10" borderId="8" xfId="0" applyFont="1" applyFill="1" applyBorder="1" applyAlignment="1" applyProtection="1">
      <alignment horizontal="left" vertical="center"/>
      <protection locked="0"/>
    </xf>
    <xf numFmtId="0" fontId="7" fillId="10" borderId="9" xfId="0" applyFont="1" applyFill="1" applyBorder="1" applyAlignment="1" applyProtection="1">
      <alignment horizontal="left" vertical="center"/>
      <protection locked="0"/>
    </xf>
    <xf numFmtId="0" fontId="7" fillId="10" borderId="0" xfId="0" applyFont="1" applyFill="1" applyAlignment="1">
      <alignment horizontal="left" vertical="center"/>
    </xf>
    <xf numFmtId="0" fontId="7" fillId="10" borderId="23" xfId="0" applyFont="1" applyFill="1" applyBorder="1" applyAlignment="1">
      <alignment horizontal="left" vertical="center"/>
    </xf>
    <xf numFmtId="0" fontId="7" fillId="10" borderId="9" xfId="0" applyFont="1" applyFill="1" applyBorder="1" applyAlignment="1">
      <alignment horizontal="left" vertical="center"/>
    </xf>
    <xf numFmtId="0" fontId="67" fillId="0" borderId="0" xfId="0" applyFont="1" applyAlignment="1">
      <alignment horizontal="left" vertical="center" wrapText="1"/>
    </xf>
    <xf numFmtId="0" fontId="7" fillId="0" borderId="72" xfId="0" applyFont="1" applyBorder="1" applyAlignment="1">
      <alignment horizontal="left" vertical="center" wrapText="1"/>
    </xf>
    <xf numFmtId="0" fontId="0" fillId="0" borderId="28" xfId="0" applyBorder="1" applyAlignment="1">
      <alignment horizontal="left" vertical="center" wrapText="1"/>
    </xf>
    <xf numFmtId="0" fontId="0" fillId="0" borderId="71" xfId="0" applyBorder="1" applyAlignment="1">
      <alignment horizontal="left" vertical="center" wrapText="1"/>
    </xf>
    <xf numFmtId="0" fontId="33" fillId="0" borderId="72" xfId="0" applyFont="1" applyBorder="1" applyAlignment="1">
      <alignment horizontal="center" vertical="center"/>
    </xf>
    <xf numFmtId="0" fontId="33" fillId="0" borderId="71" xfId="0" applyFont="1" applyBorder="1" applyAlignment="1">
      <alignment horizontal="center" vertical="center"/>
    </xf>
    <xf numFmtId="0" fontId="7" fillId="0" borderId="28" xfId="0" applyFont="1" applyBorder="1" applyAlignment="1">
      <alignment horizontal="left" vertical="center" wrapText="1"/>
    </xf>
    <xf numFmtId="0" fontId="7" fillId="0" borderId="71" xfId="0" applyFont="1" applyBorder="1" applyAlignment="1">
      <alignment horizontal="left" vertical="center" wrapText="1"/>
    </xf>
    <xf numFmtId="0" fontId="15" fillId="21" borderId="0" xfId="0" applyFont="1" applyFill="1" applyAlignment="1">
      <alignment horizontal="left" vertical="center"/>
    </xf>
    <xf numFmtId="0" fontId="115" fillId="20" borderId="25" xfId="0" applyFont="1" applyFill="1" applyBorder="1" applyAlignment="1">
      <alignment horizontal="center" vertical="center"/>
    </xf>
    <xf numFmtId="0" fontId="115" fillId="20" borderId="35" xfId="0" applyFont="1" applyFill="1" applyBorder="1" applyAlignment="1">
      <alignment horizontal="center" vertical="center"/>
    </xf>
    <xf numFmtId="0" fontId="115" fillId="20" borderId="24" xfId="0" applyFont="1" applyFill="1" applyBorder="1" applyAlignment="1">
      <alignment horizontal="center" vertical="center"/>
    </xf>
    <xf numFmtId="0" fontId="115" fillId="20" borderId="23" xfId="0" applyFont="1" applyFill="1" applyBorder="1" applyAlignment="1">
      <alignment horizontal="center" vertical="center"/>
    </xf>
    <xf numFmtId="0" fontId="115" fillId="20" borderId="6" xfId="0" applyFont="1" applyFill="1" applyBorder="1" applyAlignment="1">
      <alignment horizontal="center" vertical="center"/>
    </xf>
    <xf numFmtId="0" fontId="115" fillId="20" borderId="7" xfId="0" applyFont="1" applyFill="1" applyBorder="1" applyAlignment="1">
      <alignment horizontal="center" vertical="center"/>
    </xf>
    <xf numFmtId="0" fontId="115" fillId="20" borderId="51" xfId="0" applyFont="1" applyFill="1" applyBorder="1" applyAlignment="1">
      <alignment horizontal="center" vertical="center"/>
    </xf>
    <xf numFmtId="0" fontId="115" fillId="20" borderId="24" xfId="0" applyFont="1" applyFill="1" applyBorder="1" applyAlignment="1">
      <alignment horizontal="center" vertical="center" wrapText="1"/>
    </xf>
    <xf numFmtId="0" fontId="115" fillId="20" borderId="23" xfId="0" applyFont="1" applyFill="1" applyBorder="1" applyAlignment="1">
      <alignment horizontal="center" vertical="center" wrapText="1"/>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51" xfId="0" applyFont="1" applyBorder="1" applyAlignment="1">
      <alignment horizontal="left" vertical="center"/>
    </xf>
    <xf numFmtId="0" fontId="5" fillId="6" borderId="71" xfId="0" applyFont="1" applyFill="1" applyBorder="1" applyAlignment="1">
      <alignment horizontal="left" vertical="top" wrapText="1"/>
    </xf>
    <xf numFmtId="0" fontId="5" fillId="6" borderId="54" xfId="0" applyFont="1" applyFill="1" applyBorder="1" applyAlignment="1">
      <alignment horizontal="left" vertical="top" wrapText="1"/>
    </xf>
    <xf numFmtId="0" fontId="33" fillId="0" borderId="6" xfId="0" applyFont="1" applyBorder="1" applyAlignment="1">
      <alignment horizontal="center" vertical="center"/>
    </xf>
    <xf numFmtId="0" fontId="33" fillId="0" borderId="51" xfId="0" applyFont="1" applyBorder="1" applyAlignment="1">
      <alignment horizontal="center" vertical="center"/>
    </xf>
    <xf numFmtId="0" fontId="7" fillId="6" borderId="26" xfId="0" applyFont="1" applyFill="1" applyBorder="1" applyAlignment="1">
      <alignment horizontal="left" vertical="center" wrapText="1"/>
    </xf>
    <xf numFmtId="0" fontId="126" fillId="6" borderId="0" xfId="13" applyFont="1" applyFill="1" applyAlignment="1" applyProtection="1">
      <alignment horizontal="center" vertical="center" wrapText="1"/>
    </xf>
    <xf numFmtId="4" fontId="7" fillId="10" borderId="26" xfId="0" applyNumberFormat="1" applyFont="1" applyFill="1" applyBorder="1" applyAlignment="1" applyProtection="1">
      <alignment horizontal="center" vertical="center"/>
      <protection locked="0"/>
    </xf>
    <xf numFmtId="0" fontId="7" fillId="0" borderId="18" xfId="0" applyFont="1" applyBorder="1" applyAlignment="1">
      <alignment horizontal="left" vertical="center" wrapText="1"/>
    </xf>
    <xf numFmtId="0" fontId="7" fillId="0" borderId="16" xfId="0" applyFont="1" applyBorder="1" applyAlignment="1">
      <alignment horizontal="left" vertical="center" wrapText="1"/>
    </xf>
    <xf numFmtId="0" fontId="7" fillId="0" borderId="17" xfId="0" applyFont="1" applyBorder="1" applyAlignment="1">
      <alignment horizontal="left" vertical="center" wrapText="1"/>
    </xf>
    <xf numFmtId="3" fontId="42" fillId="10" borderId="2" xfId="0" applyNumberFormat="1" applyFont="1" applyFill="1" applyBorder="1" applyAlignment="1" applyProtection="1">
      <alignment horizontal="center" vertical="center"/>
      <protection locked="0"/>
    </xf>
    <xf numFmtId="3" fontId="42" fillId="10" borderId="3" xfId="0" applyNumberFormat="1" applyFont="1" applyFill="1" applyBorder="1" applyAlignment="1" applyProtection="1">
      <alignment horizontal="center" vertical="center"/>
      <protection locked="0"/>
    </xf>
    <xf numFmtId="0" fontId="15" fillId="6" borderId="0" xfId="0" applyFont="1" applyFill="1" applyAlignment="1">
      <alignment horizontal="left" vertical="center"/>
    </xf>
    <xf numFmtId="0" fontId="42" fillId="6" borderId="0" xfId="0" applyFont="1" applyFill="1" applyAlignment="1">
      <alignment horizontal="left" vertical="center" wrapText="1"/>
    </xf>
    <xf numFmtId="0" fontId="5" fillId="6" borderId="51" xfId="0" applyFont="1" applyFill="1" applyBorder="1" applyAlignment="1">
      <alignment horizontal="left" vertical="top" wrapText="1"/>
    </xf>
    <xf numFmtId="0" fontId="5" fillId="6" borderId="27" xfId="0" applyFont="1" applyFill="1" applyBorder="1" applyAlignment="1">
      <alignment horizontal="left" vertical="top" wrapText="1"/>
    </xf>
    <xf numFmtId="0" fontId="61" fillId="0" borderId="0" xfId="0" applyFont="1" applyAlignment="1">
      <alignment horizontal="left" vertical="center" wrapText="1"/>
    </xf>
    <xf numFmtId="0" fontId="61" fillId="0" borderId="70" xfId="0" applyFont="1" applyBorder="1" applyAlignment="1">
      <alignment horizontal="left" vertical="center" wrapText="1"/>
    </xf>
    <xf numFmtId="0" fontId="7" fillId="0" borderId="26" xfId="0" applyFont="1" applyBorder="1" applyAlignment="1">
      <alignment horizontal="left" vertical="center" wrapText="1"/>
    </xf>
    <xf numFmtId="3" fontId="11" fillId="10" borderId="18" xfId="0" applyNumberFormat="1" applyFont="1" applyFill="1" applyBorder="1" applyAlignment="1" applyProtection="1">
      <alignment horizontal="center" vertical="center"/>
      <protection locked="0"/>
    </xf>
    <xf numFmtId="3" fontId="11" fillId="10" borderId="17" xfId="0" applyNumberFormat="1" applyFont="1" applyFill="1" applyBorder="1" applyAlignment="1" applyProtection="1">
      <alignment horizontal="center" vertical="center"/>
      <protection locked="0"/>
    </xf>
    <xf numFmtId="0" fontId="7" fillId="0" borderId="0" xfId="0" applyFont="1" applyAlignment="1">
      <alignment horizontal="left" vertical="center"/>
    </xf>
    <xf numFmtId="0" fontId="118" fillId="0" borderId="0" xfId="0" applyFont="1" applyAlignment="1">
      <alignment horizontal="left" vertical="center" wrapText="1"/>
    </xf>
    <xf numFmtId="0" fontId="115" fillId="20" borderId="18" xfId="0" applyFont="1" applyFill="1" applyBorder="1" applyAlignment="1">
      <alignment horizontal="center" vertical="center"/>
    </xf>
    <xf numFmtId="0" fontId="115" fillId="20" borderId="17" xfId="0" applyFont="1" applyFill="1" applyBorder="1" applyAlignment="1">
      <alignment horizontal="center" vertical="center"/>
    </xf>
    <xf numFmtId="3" fontId="42" fillId="10" borderId="2" xfId="0" applyNumberFormat="1" applyFont="1" applyFill="1" applyBorder="1" applyAlignment="1" applyProtection="1">
      <alignment horizontal="left" vertical="center"/>
      <protection locked="0"/>
    </xf>
    <xf numFmtId="3" fontId="42" fillId="10" borderId="39" xfId="0" applyNumberFormat="1" applyFont="1" applyFill="1" applyBorder="1" applyAlignment="1" applyProtection="1">
      <alignment horizontal="left" vertical="center"/>
      <protection locked="0"/>
    </xf>
    <xf numFmtId="3" fontId="42" fillId="10" borderId="3" xfId="0" applyNumberFormat="1" applyFont="1" applyFill="1" applyBorder="1" applyAlignment="1" applyProtection="1">
      <alignment horizontal="left" vertical="center"/>
      <protection locked="0"/>
    </xf>
    <xf numFmtId="0" fontId="7" fillId="0" borderId="0" xfId="0" applyFont="1" applyAlignment="1">
      <alignment horizontal="left" vertical="center" wrapText="1"/>
    </xf>
    <xf numFmtId="0" fontId="67" fillId="0" borderId="0" xfId="0" applyFont="1" applyAlignment="1">
      <alignment horizontal="left" wrapText="1"/>
    </xf>
    <xf numFmtId="0" fontId="115" fillId="20" borderId="26" xfId="0" applyFont="1" applyFill="1" applyBorder="1" applyAlignment="1">
      <alignment horizontal="center" vertical="center"/>
    </xf>
    <xf numFmtId="3" fontId="11" fillId="10" borderId="16" xfId="0" applyNumberFormat="1" applyFont="1" applyFill="1" applyBorder="1" applyAlignment="1" applyProtection="1">
      <alignment horizontal="center" vertical="center"/>
      <protection locked="0"/>
    </xf>
    <xf numFmtId="0" fontId="7" fillId="0" borderId="12" xfId="0" applyFont="1" applyBorder="1" applyAlignment="1">
      <alignment horizontal="right" vertical="center"/>
    </xf>
    <xf numFmtId="0" fontId="7" fillId="0" borderId="75" xfId="0" applyFont="1" applyBorder="1" applyAlignment="1">
      <alignment horizontal="right" vertical="center"/>
    </xf>
    <xf numFmtId="49" fontId="60" fillId="20" borderId="26" xfId="0" applyNumberFormat="1" applyFont="1" applyFill="1" applyBorder="1" applyAlignment="1">
      <alignment horizontal="center" vertical="center" wrapText="1"/>
    </xf>
    <xf numFmtId="0" fontId="114" fillId="20" borderId="26" xfId="13" applyFont="1" applyFill="1" applyBorder="1" applyAlignment="1" applyProtection="1">
      <alignment horizontal="center" vertical="center" wrapText="1"/>
    </xf>
    <xf numFmtId="0" fontId="129" fillId="20" borderId="18" xfId="13" applyFont="1" applyFill="1" applyBorder="1" applyAlignment="1" applyProtection="1">
      <alignment horizontal="center" vertical="center" wrapText="1"/>
    </xf>
    <xf numFmtId="0" fontId="129" fillId="20" borderId="16" xfId="13" applyFont="1" applyFill="1" applyBorder="1" applyAlignment="1" applyProtection="1">
      <alignment horizontal="center" vertical="center" wrapText="1"/>
    </xf>
    <xf numFmtId="0" fontId="129" fillId="20" borderId="26" xfId="13" applyFont="1" applyFill="1" applyBorder="1" applyAlignment="1" applyProtection="1">
      <alignment horizontal="center" vertical="center" wrapText="1"/>
    </xf>
    <xf numFmtId="3" fontId="7" fillId="0" borderId="0" xfId="0" applyNumberFormat="1" applyFont="1" applyAlignment="1">
      <alignment horizontal="center" vertical="center"/>
    </xf>
    <xf numFmtId="0" fontId="115" fillId="0" borderId="0" xfId="0" applyFont="1" applyAlignment="1">
      <alignment horizontal="center" vertical="center" wrapText="1"/>
    </xf>
    <xf numFmtId="3" fontId="11" fillId="10" borderId="26" xfId="0" applyNumberFormat="1" applyFont="1" applyFill="1" applyBorder="1" applyAlignment="1">
      <alignment horizontal="center" vertical="center"/>
    </xf>
    <xf numFmtId="0" fontId="7" fillId="0" borderId="0" xfId="0" applyFont="1" applyAlignment="1">
      <alignment horizontal="center" vertical="center" wrapText="1"/>
    </xf>
    <xf numFmtId="0" fontId="7" fillId="0" borderId="12" xfId="0" applyFont="1" applyBorder="1" applyAlignment="1">
      <alignment horizontal="left" vertical="center" wrapText="1"/>
    </xf>
    <xf numFmtId="0" fontId="7" fillId="0" borderId="12" xfId="0" applyFont="1" applyBorder="1" applyAlignment="1" applyProtection="1">
      <alignment horizontal="left" vertical="center" wrapText="1"/>
      <protection locked="0"/>
    </xf>
    <xf numFmtId="0" fontId="7" fillId="0" borderId="28" xfId="0" applyFont="1" applyBorder="1" applyAlignment="1" applyProtection="1">
      <alignment horizontal="left" vertical="center" wrapText="1"/>
      <protection locked="0"/>
    </xf>
    <xf numFmtId="0" fontId="114" fillId="20" borderId="18" xfId="13" applyFont="1" applyFill="1" applyBorder="1" applyAlignment="1" applyProtection="1">
      <alignment horizontal="center" vertical="center" wrapText="1"/>
    </xf>
    <xf numFmtId="0" fontId="114" fillId="20" borderId="17" xfId="13" applyFont="1" applyFill="1" applyBorder="1" applyAlignment="1" applyProtection="1">
      <alignment horizontal="center" vertical="center" wrapText="1"/>
    </xf>
    <xf numFmtId="0" fontId="7" fillId="20" borderId="26" xfId="0" applyFont="1" applyFill="1" applyBorder="1" applyAlignment="1">
      <alignment horizontal="left" vertical="center"/>
    </xf>
    <xf numFmtId="0" fontId="7" fillId="10" borderId="18" xfId="0" applyFont="1" applyFill="1" applyBorder="1" applyAlignment="1" applyProtection="1">
      <alignment horizontal="center" vertical="center" wrapText="1"/>
      <protection locked="0"/>
    </xf>
    <xf numFmtId="0" fontId="7" fillId="10" borderId="17" xfId="0" applyFont="1" applyFill="1" applyBorder="1" applyAlignment="1" applyProtection="1">
      <alignment horizontal="center" vertical="center" wrapText="1"/>
      <protection locked="0"/>
    </xf>
    <xf numFmtId="0" fontId="62" fillId="20" borderId="26" xfId="0" applyFont="1" applyFill="1" applyBorder="1" applyAlignment="1">
      <alignment horizontal="left" vertical="center"/>
    </xf>
    <xf numFmtId="0" fontId="42" fillId="20" borderId="26" xfId="0" applyFont="1" applyFill="1" applyBorder="1" applyAlignment="1">
      <alignment horizontal="left" vertical="center"/>
    </xf>
    <xf numFmtId="1" fontId="42" fillId="10" borderId="18" xfId="0" applyNumberFormat="1" applyFont="1" applyFill="1" applyBorder="1" applyAlignment="1">
      <alignment horizontal="center" vertical="center" wrapText="1"/>
    </xf>
    <xf numFmtId="0" fontId="42" fillId="10" borderId="17" xfId="0" applyFont="1" applyFill="1" applyBorder="1" applyAlignment="1">
      <alignment horizontal="center" vertical="center" wrapText="1"/>
    </xf>
    <xf numFmtId="0" fontId="65" fillId="0" borderId="28" xfId="0" applyFont="1" applyBorder="1" applyAlignment="1">
      <alignment horizontal="left" vertical="center" wrapText="1"/>
    </xf>
    <xf numFmtId="0" fontId="14" fillId="20" borderId="10" xfId="13" applyFont="1" applyFill="1" applyBorder="1" applyAlignment="1" applyProtection="1">
      <alignment horizontal="left" vertical="center"/>
    </xf>
    <xf numFmtId="0" fontId="14" fillId="20" borderId="9" xfId="13" applyFont="1" applyFill="1" applyBorder="1" applyAlignment="1" applyProtection="1">
      <alignment horizontal="left" vertical="center"/>
    </xf>
    <xf numFmtId="0" fontId="14" fillId="20" borderId="18" xfId="13" applyFont="1" applyFill="1" applyBorder="1" applyAlignment="1" applyProtection="1">
      <alignment horizontal="left" vertical="center"/>
    </xf>
    <xf numFmtId="0" fontId="14" fillId="20" borderId="17" xfId="13" applyFont="1" applyFill="1" applyBorder="1" applyAlignment="1" applyProtection="1">
      <alignment horizontal="left" vertical="center"/>
    </xf>
    <xf numFmtId="0" fontId="42" fillId="20" borderId="25" xfId="0" applyFont="1" applyFill="1" applyBorder="1" applyAlignment="1">
      <alignment horizontal="center" vertical="center" wrapText="1"/>
    </xf>
    <xf numFmtId="0" fontId="42" fillId="20" borderId="35" xfId="0" applyFont="1" applyFill="1" applyBorder="1" applyAlignment="1">
      <alignment horizontal="center" vertical="center" wrapText="1"/>
    </xf>
    <xf numFmtId="0" fontId="42" fillId="20" borderId="10" xfId="0" applyFont="1" applyFill="1" applyBorder="1" applyAlignment="1">
      <alignment horizontal="center" vertical="center" wrapText="1"/>
    </xf>
    <xf numFmtId="0" fontId="42" fillId="20" borderId="9" xfId="0" applyFont="1" applyFill="1" applyBorder="1" applyAlignment="1">
      <alignment horizontal="center" vertical="center" wrapText="1"/>
    </xf>
    <xf numFmtId="0" fontId="42" fillId="20" borderId="5" xfId="0" applyFont="1" applyFill="1" applyBorder="1" applyAlignment="1">
      <alignment horizontal="center" vertical="center" wrapText="1"/>
    </xf>
    <xf numFmtId="0" fontId="42" fillId="20" borderId="8" xfId="0" applyFont="1" applyFill="1" applyBorder="1" applyAlignment="1">
      <alignment horizontal="center" vertical="center" wrapText="1"/>
    </xf>
    <xf numFmtId="0" fontId="42" fillId="20" borderId="18" xfId="0" applyFont="1" applyFill="1" applyBorder="1" applyAlignment="1">
      <alignment horizontal="left" vertical="center"/>
    </xf>
    <xf numFmtId="0" fontId="42" fillId="20" borderId="17" xfId="0" applyFont="1" applyFill="1" applyBorder="1" applyAlignment="1">
      <alignment horizontal="left" vertical="center"/>
    </xf>
    <xf numFmtId="0" fontId="14" fillId="20" borderId="83" xfId="0" applyFont="1" applyFill="1" applyBorder="1" applyAlignment="1">
      <alignment horizontal="center" vertical="center" wrapText="1"/>
    </xf>
    <xf numFmtId="0" fontId="14" fillId="20" borderId="53" xfId="0" applyFont="1" applyFill="1" applyBorder="1" applyAlignment="1">
      <alignment horizontal="center" vertical="center" wrapText="1"/>
    </xf>
    <xf numFmtId="0" fontId="14" fillId="20" borderId="52" xfId="0" applyFont="1" applyFill="1" applyBorder="1" applyAlignment="1">
      <alignment horizontal="center" vertical="center" wrapText="1"/>
    </xf>
    <xf numFmtId="0" fontId="14" fillId="20" borderId="18" xfId="0" applyFont="1" applyFill="1" applyBorder="1" applyAlignment="1">
      <alignment horizontal="center" vertical="center" wrapText="1"/>
    </xf>
    <xf numFmtId="0" fontId="14" fillId="20" borderId="17" xfId="0" applyFont="1" applyFill="1" applyBorder="1" applyAlignment="1">
      <alignment horizontal="center" vertical="center" wrapText="1"/>
    </xf>
    <xf numFmtId="0" fontId="114" fillId="0" borderId="0" xfId="13" applyFont="1" applyAlignment="1" applyProtection="1">
      <alignment horizontal="center" vertical="center" wrapText="1"/>
    </xf>
    <xf numFmtId="0" fontId="42" fillId="20" borderId="16" xfId="0" applyFont="1" applyFill="1" applyBorder="1" applyAlignment="1">
      <alignment horizontal="left" vertical="center"/>
    </xf>
    <xf numFmtId="0" fontId="7" fillId="0" borderId="2" xfId="0" applyFont="1" applyBorder="1" applyAlignment="1">
      <alignment horizontal="left" vertical="center" indent="2"/>
    </xf>
    <xf numFmtId="0" fontId="7" fillId="0" borderId="39" xfId="0" applyFont="1" applyBorder="1" applyAlignment="1">
      <alignment horizontal="left" vertical="center" indent="2"/>
    </xf>
    <xf numFmtId="0" fontId="7" fillId="0" borderId="2" xfId="0" applyFont="1" applyBorder="1" applyAlignment="1">
      <alignment horizontal="center" vertical="center"/>
    </xf>
    <xf numFmtId="0" fontId="7" fillId="0" borderId="39" xfId="0" applyFont="1" applyBorder="1" applyAlignment="1">
      <alignment horizontal="center" vertical="center"/>
    </xf>
    <xf numFmtId="0" fontId="7" fillId="10" borderId="39" xfId="0" applyFont="1" applyFill="1" applyBorder="1" applyAlignment="1" applyProtection="1">
      <alignment horizontal="left" vertical="center" wrapText="1"/>
      <protection locked="0"/>
    </xf>
    <xf numFmtId="0" fontId="7" fillId="10" borderId="3" xfId="0" applyFont="1" applyFill="1" applyBorder="1" applyAlignment="1" applyProtection="1">
      <alignment horizontal="left" vertical="center" wrapText="1"/>
      <protection locked="0"/>
    </xf>
    <xf numFmtId="0" fontId="14" fillId="20" borderId="18" xfId="0" applyFont="1" applyFill="1" applyBorder="1" applyAlignment="1">
      <alignment horizontal="left" vertical="center"/>
    </xf>
    <xf numFmtId="0" fontId="14" fillId="20" borderId="17" xfId="0" applyFont="1" applyFill="1" applyBorder="1" applyAlignment="1">
      <alignment horizontal="left" vertical="center"/>
    </xf>
    <xf numFmtId="0" fontId="3" fillId="2" borderId="0" xfId="0" applyFont="1" applyFill="1" applyAlignment="1">
      <alignment horizontal="center" vertical="center"/>
    </xf>
    <xf numFmtId="0" fontId="4" fillId="2" borderId="0" xfId="0" applyFont="1" applyFill="1" applyAlignment="1">
      <alignment horizontal="left" vertical="center" wrapText="1"/>
    </xf>
    <xf numFmtId="0" fontId="8" fillId="2" borderId="0" xfId="0" applyFont="1" applyFill="1" applyAlignment="1">
      <alignment horizontal="center" vertical="top"/>
    </xf>
    <xf numFmtId="0" fontId="5" fillId="2" borderId="0" xfId="0" applyFont="1" applyFill="1" applyAlignment="1">
      <alignment horizontal="left" vertical="center"/>
    </xf>
    <xf numFmtId="0" fontId="14" fillId="0" borderId="0" xfId="0" applyFont="1" applyAlignment="1">
      <alignment horizontal="left" vertical="center"/>
    </xf>
    <xf numFmtId="0" fontId="5" fillId="10" borderId="2" xfId="0" applyFont="1" applyFill="1" applyBorder="1" applyAlignment="1" applyProtection="1">
      <alignment horizontal="left" vertical="center" wrapText="1"/>
      <protection locked="0"/>
    </xf>
    <xf numFmtId="0" fontId="5" fillId="10" borderId="39" xfId="0" applyFont="1" applyFill="1" applyBorder="1" applyAlignment="1" applyProtection="1">
      <alignment horizontal="left" vertical="center" wrapText="1"/>
      <protection locked="0"/>
    </xf>
    <xf numFmtId="0" fontId="5" fillId="10" borderId="3" xfId="0" applyFont="1" applyFill="1" applyBorder="1" applyAlignment="1" applyProtection="1">
      <alignment horizontal="left" vertical="center" wrapText="1"/>
      <protection locked="0"/>
    </xf>
    <xf numFmtId="0" fontId="14" fillId="0" borderId="0" xfId="0" applyFont="1" applyAlignment="1">
      <alignment horizontal="center" vertical="center"/>
    </xf>
    <xf numFmtId="0" fontId="14" fillId="0" borderId="70" xfId="0" applyFont="1" applyBorder="1" applyAlignment="1">
      <alignment horizontal="center" vertical="center"/>
    </xf>
    <xf numFmtId="1" fontId="5" fillId="10" borderId="2" xfId="0" applyNumberFormat="1" applyFont="1" applyFill="1" applyBorder="1" applyAlignment="1" applyProtection="1">
      <alignment horizontal="left" vertical="center"/>
      <protection locked="0"/>
    </xf>
    <xf numFmtId="1" fontId="5" fillId="10" borderId="39" xfId="0" applyNumberFormat="1" applyFont="1" applyFill="1" applyBorder="1" applyAlignment="1" applyProtection="1">
      <alignment horizontal="left" vertical="center"/>
      <protection locked="0"/>
    </xf>
    <xf numFmtId="1" fontId="5" fillId="10" borderId="3" xfId="0" applyNumberFormat="1" applyFont="1" applyFill="1" applyBorder="1" applyAlignment="1" applyProtection="1">
      <alignment horizontal="left" vertical="center"/>
      <protection locked="0"/>
    </xf>
    <xf numFmtId="0" fontId="42" fillId="20" borderId="25" xfId="0" applyFont="1" applyFill="1" applyBorder="1" applyAlignment="1">
      <alignment horizontal="left" vertical="center"/>
    </xf>
    <xf numFmtId="0" fontId="42" fillId="20" borderId="5" xfId="0" applyFont="1" applyFill="1" applyBorder="1" applyAlignment="1">
      <alignment horizontal="left" vertical="center"/>
    </xf>
    <xf numFmtId="0" fontId="42" fillId="20" borderId="82" xfId="0" applyFont="1" applyFill="1" applyBorder="1" applyAlignment="1">
      <alignment horizontal="left" vertical="center"/>
    </xf>
    <xf numFmtId="0" fontId="42" fillId="20" borderId="81" xfId="0" applyFont="1" applyFill="1" applyBorder="1" applyAlignment="1">
      <alignment horizontal="left" vertical="center"/>
    </xf>
    <xf numFmtId="1" fontId="5" fillId="10" borderId="2" xfId="0" applyNumberFormat="1" applyFont="1" applyFill="1" applyBorder="1" applyAlignment="1" applyProtection="1">
      <alignment horizontal="left" vertical="center" wrapText="1"/>
      <protection locked="0"/>
    </xf>
    <xf numFmtId="1" fontId="5" fillId="10" borderId="39" xfId="0" applyNumberFormat="1" applyFont="1" applyFill="1" applyBorder="1" applyAlignment="1" applyProtection="1">
      <alignment horizontal="left" vertical="center" wrapText="1"/>
      <protection locked="0"/>
    </xf>
    <xf numFmtId="1" fontId="5" fillId="10" borderId="3" xfId="0" applyNumberFormat="1" applyFont="1" applyFill="1" applyBorder="1" applyAlignment="1" applyProtection="1">
      <alignment horizontal="left" vertical="center" wrapText="1"/>
      <protection locked="0"/>
    </xf>
    <xf numFmtId="0" fontId="7" fillId="10" borderId="2" xfId="0" applyFont="1" applyFill="1" applyBorder="1" applyAlignment="1" applyProtection="1">
      <alignment horizontal="left" vertical="center" wrapText="1"/>
      <protection locked="0"/>
    </xf>
    <xf numFmtId="0" fontId="14" fillId="0" borderId="0" xfId="0" applyFont="1" applyAlignment="1">
      <alignment horizontal="right" vertical="center" wrapText="1" indent="1"/>
    </xf>
    <xf numFmtId="0" fontId="14" fillId="0" borderId="70" xfId="0" applyFont="1" applyBorder="1" applyAlignment="1">
      <alignment horizontal="right" vertical="center" wrapText="1" indent="1"/>
    </xf>
    <xf numFmtId="0" fontId="14" fillId="0" borderId="0" xfId="13" applyFont="1" applyAlignment="1" applyProtection="1">
      <alignment horizontal="left" vertical="center"/>
    </xf>
    <xf numFmtId="3" fontId="7" fillId="10" borderId="26" xfId="0" applyNumberFormat="1" applyFont="1" applyFill="1" applyBorder="1" applyAlignment="1" applyProtection="1">
      <alignment horizontal="center" vertical="center"/>
      <protection locked="0"/>
    </xf>
    <xf numFmtId="0" fontId="7" fillId="10" borderId="84" xfId="0" applyFont="1" applyFill="1" applyBorder="1" applyAlignment="1" applyProtection="1">
      <alignment horizontal="left" vertical="center"/>
      <protection locked="0"/>
    </xf>
    <xf numFmtId="0" fontId="7" fillId="10" borderId="47" xfId="0" applyFont="1" applyFill="1" applyBorder="1" applyAlignment="1" applyProtection="1">
      <alignment horizontal="left" vertical="center"/>
      <protection locked="0"/>
    </xf>
    <xf numFmtId="0" fontId="7" fillId="10" borderId="85" xfId="0" applyFont="1" applyFill="1" applyBorder="1" applyAlignment="1" applyProtection="1">
      <alignment horizontal="left" vertical="center"/>
      <protection locked="0"/>
    </xf>
    <xf numFmtId="0" fontId="7" fillId="10" borderId="86" xfId="0" applyFont="1" applyFill="1" applyBorder="1" applyAlignment="1" applyProtection="1">
      <alignment horizontal="left" vertical="center"/>
      <protection locked="0"/>
    </xf>
    <xf numFmtId="0" fontId="7" fillId="10" borderId="1" xfId="0" applyFont="1" applyFill="1" applyBorder="1" applyAlignment="1" applyProtection="1">
      <alignment horizontal="left" vertical="center"/>
      <protection locked="0"/>
    </xf>
    <xf numFmtId="0" fontId="7" fillId="10" borderId="87" xfId="0" applyFont="1" applyFill="1" applyBorder="1" applyAlignment="1" applyProtection="1">
      <alignment horizontal="left" vertical="center"/>
      <protection locked="0"/>
    </xf>
    <xf numFmtId="0" fontId="42" fillId="20" borderId="18" xfId="0" applyFont="1" applyFill="1" applyBorder="1" applyAlignment="1">
      <alignment horizontal="center" vertical="center" wrapText="1"/>
    </xf>
    <xf numFmtId="0" fontId="42" fillId="20" borderId="16" xfId="0" applyFont="1" applyFill="1" applyBorder="1" applyAlignment="1">
      <alignment horizontal="center" vertical="center" wrapText="1"/>
    </xf>
    <xf numFmtId="0" fontId="42" fillId="20" borderId="17" xfId="0" applyFont="1" applyFill="1" applyBorder="1" applyAlignment="1">
      <alignment horizontal="center" vertical="center" wrapText="1"/>
    </xf>
    <xf numFmtId="0" fontId="142" fillId="0" borderId="24" xfId="6" applyFont="1" applyBorder="1" applyAlignment="1">
      <alignment horizontal="left" vertical="center"/>
    </xf>
    <xf numFmtId="0" fontId="142" fillId="0" borderId="0" xfId="6" applyFont="1" applyAlignment="1">
      <alignment horizontal="left" vertical="center"/>
    </xf>
    <xf numFmtId="0" fontId="142" fillId="0" borderId="23" xfId="6" applyFont="1" applyBorder="1" applyAlignment="1">
      <alignment horizontal="left" vertical="center"/>
    </xf>
    <xf numFmtId="0" fontId="3" fillId="0" borderId="8" xfId="6" applyFont="1" applyBorder="1" applyAlignment="1">
      <alignment horizontal="left" vertical="center"/>
    </xf>
    <xf numFmtId="0" fontId="3" fillId="0" borderId="9" xfId="6" applyFont="1" applyBorder="1" applyAlignment="1">
      <alignment horizontal="left" vertical="center"/>
    </xf>
    <xf numFmtId="0" fontId="142" fillId="0" borderId="10" xfId="6" applyFont="1" applyBorder="1" applyAlignment="1">
      <alignment horizontal="center" vertical="center"/>
    </xf>
    <xf numFmtId="0" fontId="142" fillId="0" borderId="8" xfId="6" applyFont="1" applyBorder="1" applyAlignment="1">
      <alignment horizontal="center" vertical="center"/>
    </xf>
    <xf numFmtId="0" fontId="142" fillId="0" borderId="9" xfId="6" applyFont="1" applyBorder="1" applyAlignment="1">
      <alignment horizontal="center" vertical="center"/>
    </xf>
    <xf numFmtId="0" fontId="142" fillId="0" borderId="24" xfId="0" applyFont="1" applyBorder="1" applyAlignment="1">
      <alignment horizontal="left" vertical="center"/>
    </xf>
    <xf numFmtId="0" fontId="142" fillId="0" borderId="0" xfId="0" applyFont="1" applyAlignment="1">
      <alignment horizontal="left" vertical="center"/>
    </xf>
    <xf numFmtId="0" fontId="142" fillId="0" borderId="23" xfId="0" applyFont="1" applyBorder="1" applyAlignment="1">
      <alignment horizontal="left" vertical="center"/>
    </xf>
    <xf numFmtId="0" fontId="66" fillId="0" borderId="10" xfId="6" applyFont="1" applyBorder="1" applyAlignment="1">
      <alignment horizontal="left" vertical="center" wrapText="1"/>
    </xf>
    <xf numFmtId="0" fontId="66" fillId="0" borderId="8" xfId="6" applyFont="1" applyBorder="1" applyAlignment="1">
      <alignment horizontal="left" vertical="center" wrapText="1"/>
    </xf>
    <xf numFmtId="0" fontId="66" fillId="0" borderId="9" xfId="6" applyFont="1" applyBorder="1" applyAlignment="1">
      <alignment horizontal="left" vertical="center" wrapText="1"/>
    </xf>
    <xf numFmtId="0" fontId="90" fillId="0" borderId="24" xfId="6" applyFont="1" applyBorder="1" applyAlignment="1">
      <alignment horizontal="left" vertical="center"/>
    </xf>
    <xf numFmtId="0" fontId="90" fillId="0" borderId="0" xfId="6" applyFont="1" applyAlignment="1">
      <alignment horizontal="left" vertical="center"/>
    </xf>
    <xf numFmtId="0" fontId="90" fillId="0" borderId="23" xfId="6" applyFont="1" applyBorder="1" applyAlignment="1">
      <alignment horizontal="left" vertical="center"/>
    </xf>
    <xf numFmtId="0" fontId="143" fillId="0" borderId="24" xfId="6" applyFont="1" applyBorder="1" applyAlignment="1">
      <alignment horizontal="left" vertical="center"/>
    </xf>
    <xf numFmtId="0" fontId="143" fillId="0" borderId="0" xfId="6" applyFont="1" applyAlignment="1">
      <alignment horizontal="left" vertical="center"/>
    </xf>
    <xf numFmtId="0" fontId="143" fillId="0" borderId="23" xfId="6" applyFont="1" applyBorder="1" applyAlignment="1">
      <alignment horizontal="left" vertical="center"/>
    </xf>
    <xf numFmtId="0" fontId="90" fillId="0" borderId="24" xfId="6" applyFont="1" applyBorder="1" applyAlignment="1">
      <alignment horizontal="left" vertical="center" wrapText="1"/>
    </xf>
    <xf numFmtId="0" fontId="90" fillId="0" borderId="23" xfId="6" applyFont="1" applyBorder="1" applyAlignment="1">
      <alignment horizontal="left" vertical="center" wrapText="1"/>
    </xf>
    <xf numFmtId="0" fontId="90" fillId="0" borderId="10" xfId="6" applyFont="1" applyBorder="1" applyAlignment="1">
      <alignment horizontal="left" vertical="center" wrapText="1"/>
    </xf>
    <xf numFmtId="0" fontId="90" fillId="0" borderId="8" xfId="6" applyFont="1" applyBorder="1" applyAlignment="1">
      <alignment horizontal="left" vertical="center" wrapText="1"/>
    </xf>
    <xf numFmtId="0" fontId="90" fillId="0" borderId="9" xfId="6" applyFont="1" applyBorder="1" applyAlignment="1">
      <alignment horizontal="left" vertical="center" wrapText="1"/>
    </xf>
    <xf numFmtId="0" fontId="90" fillId="0" borderId="10" xfId="6" applyFont="1" applyBorder="1" applyAlignment="1">
      <alignment horizontal="left" vertical="center"/>
    </xf>
    <xf numFmtId="0" fontId="90" fillId="0" borderId="8" xfId="6" applyFont="1" applyBorder="1" applyAlignment="1">
      <alignment horizontal="left" vertical="center"/>
    </xf>
    <xf numFmtId="0" fontId="90" fillId="0" borderId="9" xfId="6" applyFont="1" applyBorder="1" applyAlignment="1">
      <alignment horizontal="left" vertical="center"/>
    </xf>
    <xf numFmtId="0" fontId="14" fillId="0" borderId="0" xfId="6" applyFont="1" applyAlignment="1">
      <alignment horizontal="left" vertical="center"/>
    </xf>
    <xf numFmtId="0" fontId="14" fillId="0" borderId="10" xfId="6" applyFont="1" applyBorder="1" applyAlignment="1">
      <alignment horizontal="center" vertical="center"/>
    </xf>
    <xf numFmtId="0" fontId="14" fillId="0" borderId="8" xfId="6" applyFont="1" applyBorder="1" applyAlignment="1">
      <alignment horizontal="center" vertical="center"/>
    </xf>
    <xf numFmtId="0" fontId="14" fillId="0" borderId="9" xfId="6" applyFont="1" applyBorder="1" applyAlignment="1">
      <alignment horizontal="center" vertical="center"/>
    </xf>
    <xf numFmtId="0" fontId="14" fillId="0" borderId="18" xfId="6" applyFont="1" applyBorder="1" applyAlignment="1">
      <alignment horizontal="center" vertical="center" wrapText="1"/>
    </xf>
    <xf numFmtId="0" fontId="14" fillId="0" borderId="16" xfId="6" applyFont="1" applyBorder="1" applyAlignment="1">
      <alignment horizontal="center" vertical="center" wrapText="1"/>
    </xf>
    <xf numFmtId="0" fontId="14" fillId="0" borderId="17" xfId="6" applyFont="1" applyBorder="1" applyAlignment="1">
      <alignment horizontal="center" vertical="center" wrapText="1"/>
    </xf>
    <xf numFmtId="0" fontId="14" fillId="0" borderId="18" xfId="0" applyFont="1" applyBorder="1" applyAlignment="1" applyProtection="1">
      <alignment horizontal="center" vertical="center" wrapText="1"/>
      <protection hidden="1"/>
    </xf>
    <xf numFmtId="0" fontId="14" fillId="0" borderId="16" xfId="0" applyFont="1" applyBorder="1" applyAlignment="1" applyProtection="1">
      <alignment horizontal="center" vertical="center" wrapText="1"/>
      <protection hidden="1"/>
    </xf>
    <xf numFmtId="0" fontId="141" fillId="0" borderId="16" xfId="6" applyFont="1" applyBorder="1" applyAlignment="1">
      <alignment horizontal="center" vertical="center"/>
    </xf>
    <xf numFmtId="0" fontId="141" fillId="0" borderId="17" xfId="6" applyFont="1" applyBorder="1" applyAlignment="1">
      <alignment horizontal="center" vertical="center"/>
    </xf>
    <xf numFmtId="0" fontId="90" fillId="0" borderId="18" xfId="6" applyFont="1" applyBorder="1" applyAlignment="1">
      <alignment horizontal="left" vertical="center" wrapText="1"/>
    </xf>
    <xf numFmtId="0" fontId="90" fillId="0" borderId="17" xfId="6" applyFont="1" applyBorder="1" applyAlignment="1">
      <alignment horizontal="left" vertical="center" wrapText="1"/>
    </xf>
    <xf numFmtId="0" fontId="90" fillId="0" borderId="18" xfId="6" applyFont="1" applyBorder="1" applyAlignment="1">
      <alignment horizontal="left" vertical="center"/>
    </xf>
    <xf numFmtId="0" fontId="90" fillId="0" borderId="17" xfId="6" applyFont="1" applyBorder="1" applyAlignment="1">
      <alignment horizontal="left" vertical="center"/>
    </xf>
    <xf numFmtId="0" fontId="90" fillId="0" borderId="16" xfId="6" applyFont="1" applyBorder="1" applyAlignment="1">
      <alignment horizontal="left" vertical="center"/>
    </xf>
    <xf numFmtId="0" fontId="66" fillId="0" borderId="18" xfId="0" applyFont="1" applyBorder="1" applyAlignment="1">
      <alignment horizontal="left" vertical="center"/>
    </xf>
    <xf numFmtId="0" fontId="66" fillId="0" borderId="16" xfId="0" applyFont="1" applyBorder="1" applyAlignment="1">
      <alignment horizontal="left" vertical="center"/>
    </xf>
    <xf numFmtId="0" fontId="66" fillId="0" borderId="17" xfId="0" applyFont="1" applyBorder="1" applyAlignment="1">
      <alignment horizontal="left" vertical="center"/>
    </xf>
    <xf numFmtId="0" fontId="14" fillId="0" borderId="17" xfId="0" applyFont="1" applyBorder="1" applyAlignment="1" applyProtection="1">
      <alignment horizontal="center" vertical="center" wrapText="1"/>
      <protection hidden="1"/>
    </xf>
    <xf numFmtId="0" fontId="90" fillId="0" borderId="16" xfId="6" applyFont="1" applyBorder="1" applyAlignment="1">
      <alignment horizontal="left" vertical="center" wrapText="1"/>
    </xf>
    <xf numFmtId="0" fontId="1" fillId="0" borderId="16" xfId="0" applyFont="1" applyBorder="1" applyAlignment="1">
      <alignment horizontal="left" vertical="center"/>
    </xf>
    <xf numFmtId="0" fontId="1" fillId="0" borderId="17" xfId="0" applyFont="1" applyBorder="1" applyAlignment="1">
      <alignment horizontal="left" vertical="center"/>
    </xf>
    <xf numFmtId="0" fontId="141" fillId="2" borderId="16" xfId="6" applyFont="1" applyFill="1" applyBorder="1" applyAlignment="1">
      <alignment horizontal="center" vertical="center"/>
    </xf>
    <xf numFmtId="0" fontId="141" fillId="2" borderId="17" xfId="6" applyFont="1" applyFill="1" applyBorder="1" applyAlignment="1">
      <alignment horizontal="center" vertical="center"/>
    </xf>
    <xf numFmtId="0" fontId="142" fillId="2" borderId="24" xfId="6" applyFont="1" applyFill="1" applyBorder="1" applyAlignment="1">
      <alignment horizontal="left" vertical="center"/>
    </xf>
    <xf numFmtId="0" fontId="142" fillId="2" borderId="23" xfId="6" applyFont="1" applyFill="1" applyBorder="1" applyAlignment="1">
      <alignment horizontal="left" vertical="center"/>
    </xf>
    <xf numFmtId="0" fontId="142" fillId="2" borderId="0" xfId="6" applyFont="1" applyFill="1" applyAlignment="1">
      <alignment horizontal="left" vertical="center"/>
    </xf>
    <xf numFmtId="0" fontId="11" fillId="0" borderId="8" xfId="6" applyBorder="1" applyAlignment="1">
      <alignment horizontal="center"/>
    </xf>
    <xf numFmtId="0" fontId="14" fillId="0" borderId="25" xfId="6" applyFont="1" applyBorder="1" applyAlignment="1">
      <alignment horizontal="center" vertical="center" wrapText="1"/>
    </xf>
    <xf numFmtId="0" fontId="14" fillId="0" borderId="10" xfId="6" applyFont="1" applyBorder="1" applyAlignment="1">
      <alignment horizontal="center" vertical="center" wrapText="1"/>
    </xf>
    <xf numFmtId="0" fontId="66" fillId="0" borderId="18" xfId="0" applyFont="1" applyBorder="1" applyAlignment="1">
      <alignment horizontal="center" vertical="center" wrapText="1"/>
    </xf>
    <xf numFmtId="0" fontId="66" fillId="0" borderId="16" xfId="0" applyFont="1" applyBorder="1" applyAlignment="1">
      <alignment horizontal="center" vertical="center" wrapText="1"/>
    </xf>
    <xf numFmtId="0" fontId="66" fillId="0" borderId="17" xfId="0" applyFont="1" applyBorder="1" applyAlignment="1">
      <alignment horizontal="center" vertical="center" wrapText="1"/>
    </xf>
    <xf numFmtId="0" fontId="66" fillId="0" borderId="18" xfId="0" applyFont="1" applyBorder="1" applyAlignment="1">
      <alignment horizontal="center" vertical="center"/>
    </xf>
    <xf numFmtId="0" fontId="66" fillId="0" borderId="16" xfId="0" applyFont="1" applyBorder="1" applyAlignment="1">
      <alignment horizontal="center" vertical="center"/>
    </xf>
    <xf numFmtId="0" fontId="66" fillId="0" borderId="17" xfId="0" applyFont="1" applyBorder="1" applyAlignment="1">
      <alignment horizontal="center" vertical="center"/>
    </xf>
    <xf numFmtId="0" fontId="14" fillId="0" borderId="18" xfId="6" applyFont="1" applyBorder="1" applyAlignment="1">
      <alignment horizontal="left" vertical="center"/>
    </xf>
    <xf numFmtId="0" fontId="14" fillId="0" borderId="16" xfId="6" applyFont="1" applyBorder="1" applyAlignment="1">
      <alignment horizontal="left" vertical="center"/>
    </xf>
    <xf numFmtId="0" fontId="14" fillId="0" borderId="17" xfId="6" applyFont="1" applyBorder="1" applyAlignment="1">
      <alignment horizontal="left" vertical="center"/>
    </xf>
    <xf numFmtId="0" fontId="66" fillId="0" borderId="18" xfId="6" applyFont="1" applyBorder="1" applyAlignment="1">
      <alignment horizontal="left" vertical="center"/>
    </xf>
    <xf numFmtId="0" fontId="66" fillId="0" borderId="16" xfId="6" applyFont="1" applyBorder="1" applyAlignment="1">
      <alignment horizontal="left" vertical="center"/>
    </xf>
    <xf numFmtId="0" fontId="66" fillId="0" borderId="17" xfId="6" applyFont="1" applyBorder="1" applyAlignment="1">
      <alignment horizontal="left" vertical="center"/>
    </xf>
    <xf numFmtId="0" fontId="66" fillId="0" borderId="25" xfId="6" applyFont="1" applyBorder="1" applyAlignment="1">
      <alignment horizontal="center" vertical="center"/>
    </xf>
    <xf numFmtId="0" fontId="66" fillId="0" borderId="35" xfId="6" applyFont="1" applyBorder="1" applyAlignment="1">
      <alignment horizontal="center" vertical="center"/>
    </xf>
    <xf numFmtId="0" fontId="66" fillId="0" borderId="10" xfId="6" applyFont="1" applyBorder="1" applyAlignment="1">
      <alignment horizontal="center" vertical="center"/>
    </xf>
    <xf numFmtId="0" fontId="66" fillId="0" borderId="9" xfId="6" applyFont="1" applyBorder="1" applyAlignment="1">
      <alignment horizontal="center" vertical="center"/>
    </xf>
    <xf numFmtId="0" fontId="66" fillId="0" borderId="25" xfId="6" applyFont="1" applyBorder="1" applyAlignment="1">
      <alignment horizontal="left" vertical="center"/>
    </xf>
    <xf numFmtId="0" fontId="66" fillId="0" borderId="5" xfId="6" applyFont="1" applyBorder="1" applyAlignment="1">
      <alignment horizontal="left" vertical="center"/>
    </xf>
    <xf numFmtId="0" fontId="66" fillId="0" borderId="35" xfId="6" applyFont="1" applyBorder="1" applyAlignment="1">
      <alignment horizontal="left" vertical="center"/>
    </xf>
    <xf numFmtId="0" fontId="142" fillId="0" borderId="18" xfId="6" applyFont="1" applyBorder="1" applyAlignment="1">
      <alignment horizontal="left" vertical="center"/>
    </xf>
    <xf numFmtId="0" fontId="142" fillId="0" borderId="17" xfId="6" applyFont="1" applyBorder="1" applyAlignment="1">
      <alignment horizontal="left" vertical="center"/>
    </xf>
    <xf numFmtId="0" fontId="90" fillId="0" borderId="25" xfId="6" applyFont="1" applyBorder="1" applyAlignment="1">
      <alignment horizontal="center" vertical="center"/>
    </xf>
    <xf numFmtId="0" fontId="90" fillId="0" borderId="5" xfId="6" applyFont="1" applyBorder="1" applyAlignment="1">
      <alignment horizontal="center" vertical="center"/>
    </xf>
    <xf numFmtId="0" fontId="90" fillId="0" borderId="35" xfId="6" applyFont="1" applyBorder="1" applyAlignment="1">
      <alignment horizontal="center" vertical="center"/>
    </xf>
    <xf numFmtId="0" fontId="142" fillId="0" borderId="25" xfId="6" applyFont="1" applyBorder="1" applyAlignment="1">
      <alignment horizontal="left" vertical="center"/>
    </xf>
    <xf numFmtId="0" fontId="142" fillId="0" borderId="35" xfId="6" applyFont="1" applyBorder="1" applyAlignment="1">
      <alignment horizontal="left" vertical="center"/>
    </xf>
    <xf numFmtId="0" fontId="142" fillId="0" borderId="16" xfId="6" applyFont="1" applyBorder="1" applyAlignment="1">
      <alignment horizontal="left" vertical="center"/>
    </xf>
    <xf numFmtId="0" fontId="66" fillId="0" borderId="10" xfId="6" applyFont="1" applyBorder="1" applyAlignment="1">
      <alignment horizontal="left" vertical="center"/>
    </xf>
    <xf numFmtId="0" fontId="66" fillId="0" borderId="8" xfId="6" applyFont="1" applyBorder="1" applyAlignment="1">
      <alignment horizontal="left" vertical="center"/>
    </xf>
    <xf numFmtId="0" fontId="66" fillId="0" borderId="9" xfId="6" applyFont="1" applyBorder="1" applyAlignment="1">
      <alignment horizontal="left" vertical="center"/>
    </xf>
    <xf numFmtId="0" fontId="90" fillId="0" borderId="18" xfId="6" applyFont="1" applyBorder="1" applyAlignment="1">
      <alignment horizontal="center" vertical="center"/>
    </xf>
    <xf numFmtId="0" fontId="90" fillId="0" borderId="17" xfId="6" applyFont="1" applyBorder="1" applyAlignment="1">
      <alignment horizontal="center" vertical="center"/>
    </xf>
    <xf numFmtId="0" fontId="90" fillId="0" borderId="18" xfId="6" applyFont="1" applyBorder="1" applyAlignment="1">
      <alignment horizontal="center" vertical="center" wrapText="1"/>
    </xf>
    <xf numFmtId="0" fontId="90" fillId="0" borderId="16" xfId="6" applyFont="1" applyBorder="1" applyAlignment="1">
      <alignment horizontal="center" vertical="center" wrapText="1"/>
    </xf>
    <xf numFmtId="0" fontId="90" fillId="0" borderId="17" xfId="6" applyFont="1" applyBorder="1" applyAlignment="1">
      <alignment horizontal="center" vertical="center" wrapText="1"/>
    </xf>
    <xf numFmtId="0" fontId="90" fillId="0" borderId="16" xfId="6" applyFont="1" applyBorder="1" applyAlignment="1">
      <alignment horizontal="center" vertical="center"/>
    </xf>
    <xf numFmtId="0" fontId="122" fillId="0" borderId="18" xfId="6" applyFont="1" applyBorder="1" applyAlignment="1">
      <alignment horizontal="left" vertical="center" wrapText="1"/>
    </xf>
    <xf numFmtId="0" fontId="122" fillId="0" borderId="16" xfId="6" applyFont="1" applyBorder="1" applyAlignment="1">
      <alignment horizontal="left" vertical="center" wrapText="1"/>
    </xf>
    <xf numFmtId="0" fontId="122" fillId="0" borderId="17" xfId="6" applyFont="1" applyBorder="1" applyAlignment="1">
      <alignment horizontal="left" vertical="center" wrapText="1"/>
    </xf>
    <xf numFmtId="0" fontId="14" fillId="0" borderId="18" xfId="6" applyFont="1" applyBorder="1" applyAlignment="1">
      <alignment horizontal="left" vertical="center" wrapText="1"/>
    </xf>
    <xf numFmtId="0" fontId="14" fillId="0" borderId="16" xfId="6" applyFont="1" applyBorder="1" applyAlignment="1">
      <alignment horizontal="left" vertical="center" wrapText="1"/>
    </xf>
    <xf numFmtId="0" fontId="81" fillId="0" borderId="0" xfId="5" applyFont="1" applyAlignment="1">
      <alignment horizontal="left" vertical="center"/>
    </xf>
    <xf numFmtId="0" fontId="81" fillId="0" borderId="0" xfId="5" applyFont="1" applyAlignment="1">
      <alignment horizontal="justify" vertical="center" wrapText="1"/>
    </xf>
    <xf numFmtId="0" fontId="84" fillId="16" borderId="17" xfId="5" applyFont="1" applyFill="1" applyBorder="1" applyAlignment="1">
      <alignment horizontal="left" vertical="center"/>
    </xf>
    <xf numFmtId="0" fontId="84" fillId="16" borderId="26" xfId="5" applyFont="1" applyFill="1" applyBorder="1" applyAlignment="1">
      <alignment horizontal="left" vertical="center"/>
    </xf>
    <xf numFmtId="0" fontId="81" fillId="0" borderId="17" xfId="5" applyFont="1" applyBorder="1" applyAlignment="1">
      <alignment horizontal="left" vertical="center"/>
    </xf>
    <xf numFmtId="0" fontId="81" fillId="0" borderId="26" xfId="5" applyFont="1" applyBorder="1" applyAlignment="1">
      <alignment horizontal="left" vertical="center"/>
    </xf>
    <xf numFmtId="0" fontId="86" fillId="17" borderId="17" xfId="5" applyFont="1" applyFill="1" applyBorder="1" applyAlignment="1">
      <alignment horizontal="left" vertical="center"/>
    </xf>
    <xf numFmtId="0" fontId="86" fillId="17" borderId="26" xfId="5" applyFont="1" applyFill="1" applyBorder="1" applyAlignment="1">
      <alignment horizontal="left" vertical="center"/>
    </xf>
    <xf numFmtId="0" fontId="81" fillId="0" borderId="5" xfId="5" applyFont="1" applyBorder="1" applyAlignment="1">
      <alignment horizontal="left" vertical="center"/>
    </xf>
    <xf numFmtId="0" fontId="81" fillId="0" borderId="17" xfId="5" applyFont="1" applyBorder="1" applyAlignment="1">
      <alignment horizontal="center" vertical="center"/>
    </xf>
    <xf numFmtId="0" fontId="81" fillId="0" borderId="26" xfId="5" applyFont="1" applyBorder="1" applyAlignment="1">
      <alignment horizontal="center" vertical="center"/>
    </xf>
    <xf numFmtId="0" fontId="81" fillId="0" borderId="27" xfId="5" applyFont="1" applyBorder="1" applyAlignment="1">
      <alignment horizontal="center" vertical="center"/>
    </xf>
    <xf numFmtId="0" fontId="11" fillId="0" borderId="0" xfId="5" applyAlignment="1">
      <alignment horizontal="center" vertical="center"/>
    </xf>
    <xf numFmtId="0" fontId="82" fillId="0" borderId="41" xfId="5" applyFont="1" applyBorder="1" applyAlignment="1">
      <alignment horizontal="right" vertical="center" wrapText="1"/>
    </xf>
    <xf numFmtId="0" fontId="82" fillId="0" borderId="42" xfId="5" applyFont="1" applyBorder="1" applyAlignment="1">
      <alignment horizontal="right" vertical="center" wrapText="1"/>
    </xf>
    <xf numFmtId="0" fontId="82" fillId="0" borderId="42" xfId="5" applyFont="1" applyBorder="1" applyAlignment="1">
      <alignment horizontal="left" vertical="center" wrapText="1"/>
    </xf>
    <xf numFmtId="0" fontId="82" fillId="0" borderId="43" xfId="5" applyFont="1" applyBorder="1" applyAlignment="1">
      <alignment horizontal="left" vertical="center" wrapText="1"/>
    </xf>
    <xf numFmtId="0" fontId="21" fillId="13" borderId="24" xfId="0" applyFont="1" applyFill="1" applyBorder="1" applyAlignment="1">
      <alignment horizontal="center"/>
    </xf>
    <xf numFmtId="0" fontId="21" fillId="13" borderId="0" xfId="0" applyFont="1" applyFill="1" applyAlignment="1">
      <alignment horizontal="center"/>
    </xf>
  </cellXfs>
  <cellStyles count="14">
    <cellStyle name="Collegamento ipertestuale" xfId="11" builtinId="8"/>
    <cellStyle name="Migliaia" xfId="12" builtinId="3"/>
    <cellStyle name="Migliaia 2" xfId="8" xr:uid="{00000000-0005-0000-0000-000001000000}"/>
    <cellStyle name="Normale" xfId="0" builtinId="0"/>
    <cellStyle name="Normale 2" xfId="2" xr:uid="{00000000-0005-0000-0000-000003000000}"/>
    <cellStyle name="Normale 2 2" xfId="3" xr:uid="{00000000-0005-0000-0000-000004000000}"/>
    <cellStyle name="Normale 3" xfId="4" xr:uid="{00000000-0005-0000-0000-000005000000}"/>
    <cellStyle name="Normale 4" xfId="5" xr:uid="{00000000-0005-0000-0000-000006000000}"/>
    <cellStyle name="Normale 5" xfId="6" xr:uid="{00000000-0005-0000-0000-000007000000}"/>
    <cellStyle name="Normale 6" xfId="13" xr:uid="{218C8C21-FDE0-422F-9220-D326839137E4}"/>
    <cellStyle name="Percentuale" xfId="1" builtinId="5"/>
    <cellStyle name="Percentuale 2" xfId="7" xr:uid="{00000000-0005-0000-0000-000009000000}"/>
    <cellStyle name="Percentuale 2 2" xfId="10" xr:uid="{00000000-0005-0000-0000-00000A000000}"/>
    <cellStyle name="Percentuale 3" xfId="9" xr:uid="{00000000-0005-0000-0000-00000B000000}"/>
  </cellStyles>
  <dxfs count="51">
    <dxf>
      <font>
        <color theme="0" tint="-0.14996795556505021"/>
      </font>
    </dxf>
    <dxf>
      <font>
        <color theme="0" tint="-0.14996795556505021"/>
      </font>
    </dxf>
    <dxf>
      <font>
        <color theme="0" tint="-0.14996795556505021"/>
      </font>
    </dxf>
    <dxf>
      <font>
        <color theme="0" tint="-0.14996795556505021"/>
      </font>
    </dxf>
    <dxf>
      <font>
        <strike/>
        <color rgb="FFD9D9D9"/>
      </font>
    </dxf>
    <dxf>
      <font>
        <color theme="0" tint="-0.24994659260841701"/>
      </font>
      <border>
        <left/>
        <right/>
        <top/>
        <bottom/>
        <vertical/>
        <horizontal/>
      </border>
    </dxf>
    <dxf>
      <font>
        <color theme="0" tint="-0.24994659260841701"/>
      </font>
    </dxf>
    <dxf>
      <font>
        <color theme="0" tint="-0.24994659260841701"/>
      </font>
    </dxf>
    <dxf>
      <font>
        <color theme="0" tint="-0.24994659260841701"/>
      </font>
    </dxf>
    <dxf>
      <font>
        <color theme="0" tint="-0.24994659260841701"/>
      </font>
    </dxf>
    <dxf>
      <font>
        <color theme="0" tint="-0.24994659260841701"/>
      </font>
      <border>
        <left/>
        <right/>
        <top/>
        <bottom/>
        <vertical/>
        <horizontal/>
      </border>
    </dxf>
    <dxf>
      <font>
        <color theme="0" tint="-0.24994659260841701"/>
      </font>
      <fill>
        <patternFill patternType="none">
          <bgColor auto="1"/>
        </patternFill>
      </fill>
      <border>
        <left/>
        <right/>
        <top/>
        <bottom/>
        <vertical/>
        <horizontal/>
      </border>
    </dxf>
    <dxf>
      <font>
        <color theme="0" tint="-0.24994659260841701"/>
      </font>
      <fill>
        <patternFill patternType="none">
          <bgColor auto="1"/>
        </patternFill>
      </fill>
      <border>
        <left/>
        <right/>
        <top/>
        <bottom/>
        <vertical/>
        <horizontal/>
      </border>
    </dxf>
    <dxf>
      <font>
        <strike/>
        <color theme="0" tint="-0.14996795556505021"/>
      </font>
    </dxf>
    <dxf>
      <font>
        <strike/>
        <color theme="0" tint="-0.14996795556505021"/>
      </font>
    </dxf>
    <dxf>
      <font>
        <strike/>
        <color theme="0" tint="-0.14996795556505021"/>
      </font>
    </dxf>
    <dxf>
      <font>
        <strike/>
        <color theme="0" tint="-0.14996795556505021"/>
      </font>
    </dxf>
    <dxf>
      <font>
        <color theme="0"/>
      </font>
      <fill>
        <patternFill>
          <bgColor theme="0"/>
        </patternFill>
      </fill>
      <border>
        <left style="thin">
          <color theme="0"/>
        </left>
        <right style="thin">
          <color theme="0"/>
        </right>
        <top style="thin">
          <color theme="0"/>
        </top>
        <bottom style="thin">
          <color theme="0"/>
        </bottom>
        <vertical/>
        <horizontal/>
      </border>
    </dxf>
    <dxf>
      <font>
        <strike/>
        <color theme="0" tint="-0.14996795556505021"/>
      </font>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strike/>
        <color theme="0" tint="-0.14996795556505021"/>
      </font>
    </dxf>
    <dxf>
      <font>
        <strike/>
        <color theme="0" tint="-0.14996795556505021"/>
      </font>
    </dxf>
    <dxf>
      <font>
        <strike/>
        <color theme="0" tint="-0.14996795556505021"/>
      </font>
    </dxf>
    <dxf>
      <font>
        <strike/>
        <color theme="0" tint="-0.14996795556505021"/>
      </font>
    </dxf>
    <dxf>
      <font>
        <strike/>
        <color theme="0" tint="-0.14996795556505021"/>
      </font>
    </dxf>
    <dxf>
      <font>
        <strike/>
        <color theme="0" tint="-0.14996795556505021"/>
      </font>
    </dxf>
    <dxf>
      <font>
        <strike/>
        <color theme="0" tint="-0.24994659260841701"/>
      </font>
    </dxf>
    <dxf>
      <border>
        <left/>
        <right/>
        <top/>
        <bottom/>
        <vertical/>
        <horizontal/>
      </border>
    </dxf>
    <dxf>
      <font>
        <color theme="0" tint="-0.14996795556505021"/>
      </font>
    </dxf>
    <dxf>
      <font>
        <strike val="0"/>
        <color theme="0" tint="-0.14990691854609822"/>
      </font>
      <fill>
        <patternFill>
          <bgColor theme="0"/>
        </patternFill>
      </fill>
    </dxf>
    <dxf>
      <font>
        <strike val="0"/>
        <color theme="0" tint="-0.14990691854609822"/>
      </font>
      <fill>
        <patternFill>
          <bgColor theme="0"/>
        </patternFill>
      </fill>
    </dxf>
    <dxf>
      <font>
        <strike val="0"/>
        <color theme="0" tint="-0.14990691854609822"/>
      </font>
      <fill>
        <patternFill>
          <bgColor theme="0"/>
        </patternFill>
      </fill>
    </dxf>
    <dxf>
      <font>
        <strike val="0"/>
        <color theme="0" tint="-0.14990691854609822"/>
      </font>
      <fill>
        <patternFill>
          <bgColor theme="0"/>
        </patternFill>
      </fill>
    </dxf>
    <dxf>
      <font>
        <color theme="0" tint="-0.14996795556505021"/>
      </font>
      <fill>
        <patternFill>
          <bgColor theme="0"/>
        </patternFill>
      </fill>
      <border>
        <left/>
        <right/>
        <top/>
        <bottom/>
        <vertical/>
        <horizontal/>
      </border>
    </dxf>
    <dxf>
      <font>
        <color theme="0" tint="-0.14996795556505021"/>
      </font>
      <fill>
        <patternFill>
          <bgColor theme="0"/>
        </patternFill>
      </fill>
      <border>
        <left/>
        <right/>
        <top/>
        <bottom/>
        <vertical/>
        <horizontal/>
      </border>
    </dxf>
    <dxf>
      <fill>
        <patternFill>
          <bgColor theme="0"/>
        </patternFill>
      </fill>
      <border>
        <left/>
        <right/>
        <top/>
        <bottom/>
        <vertical/>
        <horizontal/>
      </border>
    </dxf>
    <dxf>
      <fill>
        <patternFill>
          <bgColor theme="0"/>
        </patternFill>
      </fill>
      <border>
        <left/>
        <right/>
        <top/>
        <bottom/>
        <vertical/>
        <horizontal/>
      </border>
    </dxf>
    <dxf>
      <border>
        <left/>
        <right/>
        <top/>
        <bottom/>
        <vertical/>
        <horizontal/>
      </border>
    </dxf>
    <dxf>
      <font>
        <strike val="0"/>
        <color theme="0" tint="-0.14990691854609822"/>
      </font>
      <fill>
        <patternFill>
          <bgColor theme="0"/>
        </patternFill>
      </fill>
    </dxf>
    <dxf>
      <font>
        <color theme="0" tint="-0.14996795556505021"/>
      </font>
    </dxf>
    <dxf>
      <font>
        <color theme="0" tint="-0.14996795556505021"/>
      </font>
    </dxf>
    <dxf>
      <font>
        <color theme="0" tint="-0.14996795556505021"/>
      </font>
    </dxf>
    <dxf>
      <font>
        <strike val="0"/>
        <color theme="0" tint="-0.14990691854609822"/>
      </font>
      <fill>
        <patternFill>
          <bgColor theme="0"/>
        </patternFill>
      </fill>
      <border>
        <left/>
        <right/>
        <top/>
        <bottom/>
      </border>
    </dxf>
    <dxf>
      <font>
        <strike val="0"/>
        <color theme="0" tint="-0.14990691854609822"/>
      </font>
      <fill>
        <patternFill>
          <bgColor theme="0"/>
        </patternFill>
      </fill>
    </dxf>
    <dxf>
      <font>
        <color theme="0" tint="-0.14996795556505021"/>
      </font>
    </dxf>
    <dxf>
      <font>
        <color theme="0" tint="-0.14996795556505021"/>
      </font>
    </dxf>
    <dxf>
      <font>
        <strike val="0"/>
        <color theme="0" tint="-0.14990691854609822"/>
      </font>
      <fill>
        <patternFill>
          <fgColor theme="0"/>
          <bgColor theme="0"/>
        </patternFill>
      </fill>
      <border>
        <left/>
        <right/>
        <top/>
        <bottom/>
      </border>
    </dxf>
    <dxf>
      <font>
        <color theme="0" tint="-0.14996795556505021"/>
      </font>
    </dxf>
    <dxf>
      <font>
        <strike val="0"/>
        <color theme="0" tint="-0.14996795556505021"/>
      </font>
      <border>
        <left/>
        <right/>
        <top/>
        <bottom/>
        <vertical/>
        <horizontal/>
      </border>
    </dxf>
  </dxfs>
  <tableStyles count="0" defaultTableStyle="TableStyleMedium9" defaultPivotStyle="PivotStyleLight16"/>
  <colors>
    <mruColors>
      <color rgb="FF006600"/>
      <color rgb="FF00CC00"/>
      <color rgb="FF66FF99"/>
      <color rgb="FFBF5B09"/>
      <color rgb="FFFFCC99"/>
      <color rgb="FF0000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ctrlProps/ctrlProp1.xml><?xml version="1.0" encoding="utf-8"?>
<formControlPr xmlns="http://schemas.microsoft.com/office/spreadsheetml/2009/9/main" objectType="CheckBox" fmlaLink="$I$23" lockText="1" noThreeD="1"/>
</file>

<file path=xl/ctrlProps/ctrlProp2.xml><?xml version="1.0" encoding="utf-8"?>
<formControlPr xmlns="http://schemas.microsoft.com/office/spreadsheetml/2009/9/main" objectType="CheckBox" fmlaLink="$K$23" lockText="1" noThreeD="1"/>
</file>

<file path=xl/ctrlProps/ctrlProp3.xml><?xml version="1.0" encoding="utf-8"?>
<formControlPr xmlns="http://schemas.microsoft.com/office/spreadsheetml/2009/9/main" objectType="CheckBox" fmlaLink="$E$27" lockText="1" noThreeD="1"/>
</file>

<file path=xl/ctrlProps/ctrlProp4.xml><?xml version="1.0" encoding="utf-8"?>
<formControlPr xmlns="http://schemas.microsoft.com/office/spreadsheetml/2009/9/main" objectType="CheckBox" fmlaLink="$E$29" lockText="1" noThreeD="1"/>
</file>

<file path=xl/ctrlProps/ctrlProp5.xml><?xml version="1.0" encoding="utf-8"?>
<formControlPr xmlns="http://schemas.microsoft.com/office/spreadsheetml/2009/9/main" objectType="Drop" dropStyle="combo" dx="20" fmlaLink="K27" fmlaRange="provincia!$B$1:$B$108" noThreeD="1" sel="1" val="0"/>
</file>

<file path=xl/ctrlProps/ctrlProp6.xml><?xml version="1.0" encoding="utf-8"?>
<formControlPr xmlns="http://schemas.microsoft.com/office/spreadsheetml/2009/9/main" objectType="Drop" dropStyle="combo" dx="20" fmlaLink="K29" fmlaRange="provincia!$B$1:$B$108" noThreeD="1" sel="1" val="0"/>
</file>

<file path=xl/ctrlProps/ctrlProp7.xml><?xml version="1.0" encoding="utf-8"?>
<formControlPr xmlns="http://schemas.microsoft.com/office/spreadsheetml/2009/9/main" objectType="Drop" dropLines="12" dropStyle="combo" dx="20" fmlaLink="$J$19" fmlaRange="ccnl!$B$2:$B$82" noThreeD="1" sel="1" val="0"/>
</file>

<file path=xl/ctrlProps/ctrlProp8.xml><?xml version="1.0" encoding="utf-8"?>
<formControlPr xmlns="http://schemas.microsoft.com/office/spreadsheetml/2009/9/main" objectType="Drop" dropStyle="combo" dx="20" fmlaLink="$J$21" fmlaRange="ateco2007_2digit!$B$2:$B$90" noThreeD="1" sel="1" val="0"/>
</file>

<file path=xl/ctrlProps/ctrlProp9.xml><?xml version="1.0" encoding="utf-8"?>
<formControlPr xmlns="http://schemas.microsoft.com/office/spreadsheetml/2009/9/main" objectType="CheckBox" fmlaLink="$I$136" lockText="1" noThreeD="1"/>
</file>

<file path=xl/ctrlProps/ctrlProp10.xml><?xml version="1.0" encoding="utf-8"?>
<formControlPr xmlns="http://schemas.microsoft.com/office/spreadsheetml/2009/9/main" objectType="CheckBox" fmlaLink="$I$140" lockText="1" noThreeD="1"/>
</file>

<file path=xl/ctrlProps/ctrlProp11.xml><?xml version="1.0" encoding="utf-8"?>
<formControlPr xmlns="http://schemas.microsoft.com/office/spreadsheetml/2009/9/main" objectType="CheckBox" fmlaLink="$I$141" lockText="1" noThreeD="1"/>
</file>

<file path=xl/ctrlProps/ctrlProp12.xml><?xml version="1.0" encoding="utf-8"?>
<formControlPr xmlns="http://schemas.microsoft.com/office/spreadsheetml/2009/9/main" objectType="CheckBox" fmlaLink="$I$137" lockText="1" noThreeD="1"/>
</file>

<file path=xl/ctrlProps/ctrlProp13.xml><?xml version="1.0" encoding="utf-8"?>
<formControlPr xmlns="http://schemas.microsoft.com/office/spreadsheetml/2009/9/main" objectType="CheckBox" fmlaLink="$B$73" lockText="1" noThreeD="1"/>
</file>

<file path=xl/ctrlProps/ctrlProp14.xml><?xml version="1.0" encoding="utf-8"?>
<formControlPr xmlns="http://schemas.microsoft.com/office/spreadsheetml/2009/9/main" objectType="CheckBox" fmlaLink="$D$73" lockText="1" noThreeD="1"/>
</file>

<file path=xl/ctrlProps/ctrlProp15.xml><?xml version="1.0" encoding="utf-8"?>
<formControlPr xmlns="http://schemas.microsoft.com/office/spreadsheetml/2009/9/main" objectType="CheckBox" fmlaLink="$D$76" lockText="1" noThreeD="1"/>
</file>

<file path=xl/ctrlProps/ctrlProp16.xml><?xml version="1.0" encoding="utf-8"?>
<formControlPr xmlns="http://schemas.microsoft.com/office/spreadsheetml/2009/9/main" objectType="CheckBox" fmlaLink="$B$76" lockText="1" noThreeD="1"/>
</file>

<file path=xl/ctrlProps/ctrlProp17.xml><?xml version="1.0" encoding="utf-8"?>
<formControlPr xmlns="http://schemas.microsoft.com/office/spreadsheetml/2009/9/main" objectType="CheckBox" fmlaLink="$K$162" lockText="1" noThreeD="1"/>
</file>

<file path=xl/ctrlProps/ctrlProp18.xml><?xml version="1.0" encoding="utf-8"?>
<formControlPr xmlns="http://schemas.microsoft.com/office/spreadsheetml/2009/9/main" objectType="CheckBox" fmlaLink="$K$161" lockText="1" noThreeD="1"/>
</file>

<file path=xl/ctrlProps/ctrlProp19.xml><?xml version="1.0" encoding="utf-8"?>
<formControlPr xmlns="http://schemas.microsoft.com/office/spreadsheetml/2009/9/main" objectType="CheckBox" fmlaLink="$K$164" lockText="1" noThreeD="1"/>
</file>

<file path=xl/ctrlProps/ctrlProp20.xml><?xml version="1.0" encoding="utf-8"?>
<formControlPr xmlns="http://schemas.microsoft.com/office/spreadsheetml/2009/9/main" objectType="CheckBox" fmlaLink="$K$167" lockText="1" noThreeD="1"/>
</file>

<file path=xl/ctrlProps/ctrlProp21.xml><?xml version="1.0" encoding="utf-8"?>
<formControlPr xmlns="http://schemas.microsoft.com/office/spreadsheetml/2009/9/main" objectType="CheckBox" fmlaLink="$K$165" lockText="1" noThreeD="1"/>
</file>

<file path=xl/ctrlProps/ctrlProp22.xml><?xml version="1.0" encoding="utf-8"?>
<formControlPr xmlns="http://schemas.microsoft.com/office/spreadsheetml/2009/9/main" objectType="CheckBox" fmlaLink="$K$163" lockText="1" noThreeD="1"/>
</file>

<file path=xl/ctrlProps/ctrlProp23.xml><?xml version="1.0" encoding="utf-8"?>
<formControlPr xmlns="http://schemas.microsoft.com/office/spreadsheetml/2009/9/main" objectType="CheckBox" fmlaLink="$I$241" lockText="1" noThreeD="1"/>
</file>

<file path=xl/ctrlProps/ctrlProp24.xml><?xml version="1.0" encoding="utf-8"?>
<formControlPr xmlns="http://schemas.microsoft.com/office/spreadsheetml/2009/9/main" objectType="CheckBox" fmlaLink="$K$241" lockText="1" noThreeD="1"/>
</file>

<file path=xl/ctrlProps/ctrlProp25.xml><?xml version="1.0" encoding="utf-8"?>
<formControlPr xmlns="http://schemas.microsoft.com/office/spreadsheetml/2009/9/main" objectType="CheckBox" fmlaLink="$K$246" lockText="1" noThreeD="1"/>
</file>

<file path=xl/ctrlProps/ctrlProp26.xml><?xml version="1.0" encoding="utf-8"?>
<formControlPr xmlns="http://schemas.microsoft.com/office/spreadsheetml/2009/9/main" objectType="CheckBox" fmlaLink="$K$249" lockText="1" noThreeD="1"/>
</file>

<file path=xl/ctrlProps/ctrlProp27.xml><?xml version="1.0" encoding="utf-8"?>
<formControlPr xmlns="http://schemas.microsoft.com/office/spreadsheetml/2009/9/main" objectType="CheckBox" fmlaLink="$K$250" lockText="1" noThreeD="1"/>
</file>

<file path=xl/ctrlProps/ctrlProp28.xml><?xml version="1.0" encoding="utf-8"?>
<formControlPr xmlns="http://schemas.microsoft.com/office/spreadsheetml/2009/9/main" objectType="CheckBox" fmlaLink="$K$252" lockText="1" noThreeD="1"/>
</file>

<file path=xl/ctrlProps/ctrlProp29.xml><?xml version="1.0" encoding="utf-8"?>
<formControlPr xmlns="http://schemas.microsoft.com/office/spreadsheetml/2009/9/main" objectType="CheckBox" fmlaLink="$K$253" lockText="1" noThreeD="1"/>
</file>

<file path=xl/ctrlProps/ctrlProp30.xml><?xml version="1.0" encoding="utf-8"?>
<formControlPr xmlns="http://schemas.microsoft.com/office/spreadsheetml/2009/9/main" objectType="CheckBox" fmlaLink="$K$254" lockText="1" noThreeD="1"/>
</file>

<file path=xl/ctrlProps/ctrlProp31.xml><?xml version="1.0" encoding="utf-8"?>
<formControlPr xmlns="http://schemas.microsoft.com/office/spreadsheetml/2009/9/main" objectType="CheckBox" fmlaLink="$K$255" lockText="1" noThreeD="1"/>
</file>

<file path=xl/ctrlProps/ctrlProp32.xml><?xml version="1.0" encoding="utf-8"?>
<formControlPr xmlns="http://schemas.microsoft.com/office/spreadsheetml/2009/9/main" objectType="CheckBox" fmlaLink="$K$256" lockText="1" noThreeD="1"/>
</file>

<file path=xl/ctrlProps/ctrlProp33.xml><?xml version="1.0" encoding="utf-8"?>
<formControlPr xmlns="http://schemas.microsoft.com/office/spreadsheetml/2009/9/main" objectType="CheckBox" fmlaLink="$K$257" lockText="1" noThreeD="1"/>
</file>

<file path=xl/ctrlProps/ctrlProp34.xml><?xml version="1.0" encoding="utf-8"?>
<formControlPr xmlns="http://schemas.microsoft.com/office/spreadsheetml/2009/9/main" objectType="CheckBox" fmlaLink="$K$247" lockText="1" noThreeD="1"/>
</file>

<file path=xl/ctrlProps/ctrlProp35.xml><?xml version="1.0" encoding="utf-8"?>
<formControlPr xmlns="http://schemas.microsoft.com/office/spreadsheetml/2009/9/main" objectType="CheckBox" fmlaLink="$K$248" lockText="1" noThreeD="1"/>
</file>

<file path=xl/ctrlProps/ctrlProp36.xml><?xml version="1.0" encoding="utf-8"?>
<formControlPr xmlns="http://schemas.microsoft.com/office/spreadsheetml/2009/9/main" objectType="CheckBox" fmlaLink="$K$251" lockText="1" noThreeD="1"/>
</file>

<file path=xl/ctrlProps/ctrlProp37.xml><?xml version="1.0" encoding="utf-8"?>
<formControlPr xmlns="http://schemas.microsoft.com/office/spreadsheetml/2009/9/main" objectType="CheckBox" fmlaLink="$I$260" lockText="1" noThreeD="1"/>
</file>

<file path=xl/ctrlProps/ctrlProp38.xml><?xml version="1.0" encoding="utf-8"?>
<formControlPr xmlns="http://schemas.microsoft.com/office/spreadsheetml/2009/9/main" objectType="CheckBox" fmlaLink="$K$260" lockText="1" noThreeD="1"/>
</file>

<file path=xl/ctrlProps/ctrlProp39.xml><?xml version="1.0" encoding="utf-8"?>
<formControlPr xmlns="http://schemas.microsoft.com/office/spreadsheetml/2009/9/main" objectType="CheckBox" fmlaLink="$I$264" lockText="1" noThreeD="1"/>
</file>

<file path=xl/ctrlProps/ctrlProp40.xml><?xml version="1.0" encoding="utf-8"?>
<formControlPr xmlns="http://schemas.microsoft.com/office/spreadsheetml/2009/9/main" objectType="CheckBox" fmlaLink="$K$264" lockText="1" noThreeD="1"/>
</file>

<file path=xl/ctrlProps/ctrlProp41.xml><?xml version="1.0" encoding="utf-8"?>
<formControlPr xmlns="http://schemas.microsoft.com/office/spreadsheetml/2009/9/main" objectType="CheckBox" fmlaLink="$K$166" lockText="1" noThreeD="1"/>
</file>

<file path=xl/ctrlProps/ctrlProp42.xml><?xml version="1.0" encoding="utf-8"?>
<formControlPr xmlns="http://schemas.microsoft.com/office/spreadsheetml/2009/9/main" objectType="CheckBox" fmlaLink="$K$172" lockText="1" noThreeD="1"/>
</file>

<file path=xl/ctrlProps/ctrlProp43.xml><?xml version="1.0" encoding="utf-8"?>
<formControlPr xmlns="http://schemas.microsoft.com/office/spreadsheetml/2009/9/main" objectType="CheckBox" fmlaLink="$K$173" lockText="1" noThreeD="1"/>
</file>

<file path=xl/ctrlProps/ctrlProp44.xml><?xml version="1.0" encoding="utf-8"?>
<formControlPr xmlns="http://schemas.microsoft.com/office/spreadsheetml/2009/9/main" objectType="CheckBox" fmlaLink="$K$174" lockText="1" noThreeD="1"/>
</file>

<file path=xl/ctrlProps/ctrlProp45.xml><?xml version="1.0" encoding="utf-8"?>
<formControlPr xmlns="http://schemas.microsoft.com/office/spreadsheetml/2009/9/main" objectType="CheckBox" fmlaLink="$K$175" lockText="1" noThreeD="1"/>
</file>

<file path=xl/ctrlProps/ctrlProp46.xml><?xml version="1.0" encoding="utf-8"?>
<formControlPr xmlns="http://schemas.microsoft.com/office/spreadsheetml/2009/9/main" objectType="CheckBox" fmlaLink="$K$176" lockText="1" noThreeD="1"/>
</file>

<file path=xl/ctrlProps/ctrlProp47.xml><?xml version="1.0" encoding="utf-8"?>
<formControlPr xmlns="http://schemas.microsoft.com/office/spreadsheetml/2009/9/main" objectType="CheckBox" fmlaLink="$K$170" lockText="1" noThreeD="1"/>
</file>

<file path=xl/ctrlProps/ctrlProp48.xml><?xml version="1.0" encoding="utf-8"?>
<formControlPr xmlns="http://schemas.microsoft.com/office/spreadsheetml/2009/9/main" objectType="CheckBox" fmlaLink="$K$171" lockText="1" noThreeD="1"/>
</file>

<file path=xl/ctrlProps/ctrlProp49.xml><?xml version="1.0" encoding="utf-8"?>
<formControlPr xmlns="http://schemas.microsoft.com/office/spreadsheetml/2009/9/main" objectType="CheckBox" fmlaLink="$K$180" lockText="1" noThreeD="1"/>
</file>

<file path=xl/ctrlProps/ctrlProp50.xml><?xml version="1.0" encoding="utf-8"?>
<formControlPr xmlns="http://schemas.microsoft.com/office/spreadsheetml/2009/9/main" objectType="CheckBox" fmlaLink="$K$181" lockText="1" noThreeD="1"/>
</file>

<file path=xl/ctrlProps/ctrlProp51.xml><?xml version="1.0" encoding="utf-8"?>
<formControlPr xmlns="http://schemas.microsoft.com/office/spreadsheetml/2009/9/main" objectType="CheckBox" fmlaLink="$K$182" lockText="1" noThreeD="1"/>
</file>

<file path=xl/ctrlProps/ctrlProp52.xml><?xml version="1.0" encoding="utf-8"?>
<formControlPr xmlns="http://schemas.microsoft.com/office/spreadsheetml/2009/9/main" objectType="CheckBox" fmlaLink="$K$179" lockText="1" noThreeD="1"/>
</file>

<file path=xl/ctrlProps/ctrlProp53.xml><?xml version="1.0" encoding="utf-8"?>
<formControlPr xmlns="http://schemas.microsoft.com/office/spreadsheetml/2009/9/main" objectType="CheckBox" fmlaLink="$K$189" lockText="1" noThreeD="1"/>
</file>

<file path=xl/ctrlProps/ctrlProp54.xml><?xml version="1.0" encoding="utf-8"?>
<formControlPr xmlns="http://schemas.microsoft.com/office/spreadsheetml/2009/9/main" objectType="CheckBox" fmlaLink="$K$190" lockText="1" noThreeD="1"/>
</file>

<file path=xl/ctrlProps/ctrlProp55.xml><?xml version="1.0" encoding="utf-8"?>
<formControlPr xmlns="http://schemas.microsoft.com/office/spreadsheetml/2009/9/main" objectType="CheckBox" fmlaLink="$K$191" lockText="1" noThreeD="1"/>
</file>

<file path=xl/ctrlProps/ctrlProp56.xml><?xml version="1.0" encoding="utf-8"?>
<formControlPr xmlns="http://schemas.microsoft.com/office/spreadsheetml/2009/9/main" objectType="CheckBox" fmlaLink="$K$194" lockText="1" noThreeD="1"/>
</file>

<file path=xl/ctrlProps/ctrlProp57.xml><?xml version="1.0" encoding="utf-8"?>
<formControlPr xmlns="http://schemas.microsoft.com/office/spreadsheetml/2009/9/main" objectType="CheckBox" fmlaLink="$K$195" lockText="1" noThreeD="1"/>
</file>

<file path=xl/ctrlProps/ctrlProp58.xml><?xml version="1.0" encoding="utf-8"?>
<formControlPr xmlns="http://schemas.microsoft.com/office/spreadsheetml/2009/9/main" objectType="CheckBox" fmlaLink="$K$196" lockText="1" noThreeD="1"/>
</file>

<file path=xl/ctrlProps/ctrlProp59.xml><?xml version="1.0" encoding="utf-8"?>
<formControlPr xmlns="http://schemas.microsoft.com/office/spreadsheetml/2009/9/main" objectType="CheckBox" fmlaLink="$K$197" lockText="1" noThreeD="1"/>
</file>

<file path=xl/ctrlProps/ctrlProp60.xml><?xml version="1.0" encoding="utf-8"?>
<formControlPr xmlns="http://schemas.microsoft.com/office/spreadsheetml/2009/9/main" objectType="CheckBox" fmlaLink="$K$201" lockText="1" noThreeD="1"/>
</file>

<file path=xl/ctrlProps/ctrlProp61.xml><?xml version="1.0" encoding="utf-8"?>
<formControlPr xmlns="http://schemas.microsoft.com/office/spreadsheetml/2009/9/main" objectType="CheckBox" fmlaLink="$K$202" lockText="1" noThreeD="1"/>
</file>

<file path=xl/ctrlProps/ctrlProp62.xml><?xml version="1.0" encoding="utf-8"?>
<formControlPr xmlns="http://schemas.microsoft.com/office/spreadsheetml/2009/9/main" objectType="CheckBox" fmlaLink="$K$203" lockText="1" noThreeD="1"/>
</file>

<file path=xl/ctrlProps/ctrlProp63.xml><?xml version="1.0" encoding="utf-8"?>
<formControlPr xmlns="http://schemas.microsoft.com/office/spreadsheetml/2009/9/main" objectType="CheckBox" fmlaLink="$K$204" lockText="1" noThreeD="1"/>
</file>

<file path=xl/ctrlProps/ctrlProp64.xml><?xml version="1.0" encoding="utf-8"?>
<formControlPr xmlns="http://schemas.microsoft.com/office/spreadsheetml/2009/9/main" objectType="CheckBox" fmlaLink="$K$205" lockText="1" noThreeD="1"/>
</file>

<file path=xl/ctrlProps/ctrlProp65.xml><?xml version="1.0" encoding="utf-8"?>
<formControlPr xmlns="http://schemas.microsoft.com/office/spreadsheetml/2009/9/main" objectType="CheckBox" fmlaLink="$K$206" lockText="1" noThreeD="1"/>
</file>

<file path=xl/ctrlProps/ctrlProp66.xml><?xml version="1.0" encoding="utf-8"?>
<formControlPr xmlns="http://schemas.microsoft.com/office/spreadsheetml/2009/9/main" objectType="CheckBox" fmlaLink="$K$207" lockText="1" noThreeD="1"/>
</file>

<file path=xl/ctrlProps/ctrlProp67.xml><?xml version="1.0" encoding="utf-8"?>
<formControlPr xmlns="http://schemas.microsoft.com/office/spreadsheetml/2009/9/main" objectType="CheckBox" fmlaLink="$K$208" lockText="1" noThreeD="1"/>
</file>

<file path=xl/ctrlProps/ctrlProp68.xml><?xml version="1.0" encoding="utf-8"?>
<formControlPr xmlns="http://schemas.microsoft.com/office/spreadsheetml/2009/9/main" objectType="CheckBox" fmlaLink="$K$212" lockText="1" noThreeD="1"/>
</file>

<file path=xl/ctrlProps/ctrlProp69.xml><?xml version="1.0" encoding="utf-8"?>
<formControlPr xmlns="http://schemas.microsoft.com/office/spreadsheetml/2009/9/main" objectType="CheckBox" fmlaLink="$K$213" lockText="1" noThreeD="1"/>
</file>

<file path=xl/ctrlProps/ctrlProp70.xml><?xml version="1.0" encoding="utf-8"?>
<formControlPr xmlns="http://schemas.microsoft.com/office/spreadsheetml/2009/9/main" objectType="CheckBox" fmlaLink="$K$214" lockText="1" noThreeD="1"/>
</file>

<file path=xl/ctrlProps/ctrlProp71.xml><?xml version="1.0" encoding="utf-8"?>
<formControlPr xmlns="http://schemas.microsoft.com/office/spreadsheetml/2009/9/main" objectType="CheckBox" fmlaLink="$K$215" lockText="1" noThreeD="1"/>
</file>

<file path=xl/ctrlProps/ctrlProp72.xml><?xml version="1.0" encoding="utf-8"?>
<formControlPr xmlns="http://schemas.microsoft.com/office/spreadsheetml/2009/9/main" objectType="CheckBox" fmlaLink="$K$216" lockText="1" noThreeD="1"/>
</file>

<file path=xl/ctrlProps/ctrlProp73.xml><?xml version="1.0" encoding="utf-8"?>
<formControlPr xmlns="http://schemas.microsoft.com/office/spreadsheetml/2009/9/main" objectType="CheckBox" fmlaLink="$K$217" lockText="1" noThreeD="1"/>
</file>

<file path=xl/ctrlProps/ctrlProp74.xml><?xml version="1.0" encoding="utf-8"?>
<formControlPr xmlns="http://schemas.microsoft.com/office/spreadsheetml/2009/9/main" objectType="CheckBox" fmlaLink="$G$223" lockText="1" noThreeD="1"/>
</file>

<file path=xl/ctrlProps/ctrlProp75.xml><?xml version="1.0" encoding="utf-8"?>
<formControlPr xmlns="http://schemas.microsoft.com/office/spreadsheetml/2009/9/main" objectType="CheckBox" fmlaLink="$G$224" lockText="1" noThreeD="1"/>
</file>

<file path=xl/ctrlProps/ctrlProp76.xml><?xml version="1.0" encoding="utf-8"?>
<formControlPr xmlns="http://schemas.microsoft.com/office/spreadsheetml/2009/9/main" objectType="CheckBox" fmlaLink="$G$225" lockText="1" noThreeD="1"/>
</file>

<file path=xl/ctrlProps/ctrlProp77.xml><?xml version="1.0" encoding="utf-8"?>
<formControlPr xmlns="http://schemas.microsoft.com/office/spreadsheetml/2009/9/main" objectType="CheckBox" fmlaLink="$G$226" lockText="1" noThreeD="1"/>
</file>

<file path=xl/ctrlProps/ctrlProp78.xml><?xml version="1.0" encoding="utf-8"?>
<formControlPr xmlns="http://schemas.microsoft.com/office/spreadsheetml/2009/9/main" objectType="CheckBox" fmlaLink="$G$227" lockText="1" noThreeD="1"/>
</file>

<file path=xl/ctrlProps/ctrlProp79.xml><?xml version="1.0" encoding="utf-8"?>
<formControlPr xmlns="http://schemas.microsoft.com/office/spreadsheetml/2009/9/main" objectType="CheckBox" fmlaLink="$I$223" lockText="1" noThreeD="1"/>
</file>

<file path=xl/ctrlProps/ctrlProp80.xml><?xml version="1.0" encoding="utf-8"?>
<formControlPr xmlns="http://schemas.microsoft.com/office/spreadsheetml/2009/9/main" objectType="CheckBox" fmlaLink="$I$224" lockText="1" noThreeD="1"/>
</file>

<file path=xl/ctrlProps/ctrlProp81.xml><?xml version="1.0" encoding="utf-8"?>
<formControlPr xmlns="http://schemas.microsoft.com/office/spreadsheetml/2009/9/main" objectType="CheckBox" fmlaLink="$I$225" lockText="1" noThreeD="1"/>
</file>

<file path=xl/ctrlProps/ctrlProp82.xml><?xml version="1.0" encoding="utf-8"?>
<formControlPr xmlns="http://schemas.microsoft.com/office/spreadsheetml/2009/9/main" objectType="CheckBox" fmlaLink="$I$226" lockText="1" noThreeD="1"/>
</file>

<file path=xl/ctrlProps/ctrlProp83.xml><?xml version="1.0" encoding="utf-8"?>
<formControlPr xmlns="http://schemas.microsoft.com/office/spreadsheetml/2009/9/main" objectType="CheckBox" fmlaLink="$I$227" lockText="1" noThreeD="1"/>
</file>

<file path=xl/ctrlProps/ctrlProp84.xml><?xml version="1.0" encoding="utf-8"?>
<formControlPr xmlns="http://schemas.microsoft.com/office/spreadsheetml/2009/9/main" objectType="CheckBox" fmlaLink="$F$223" lockText="1" noThreeD="1"/>
</file>

<file path=xl/ctrlProps/ctrlProp85.xml><?xml version="1.0" encoding="utf-8"?>
<formControlPr xmlns="http://schemas.microsoft.com/office/spreadsheetml/2009/9/main" objectType="CheckBox" fmlaLink="$F$224" lockText="1" noThreeD="1"/>
</file>

<file path=xl/ctrlProps/ctrlProp86.xml><?xml version="1.0" encoding="utf-8"?>
<formControlPr xmlns="http://schemas.microsoft.com/office/spreadsheetml/2009/9/main" objectType="CheckBox" fmlaLink="$F$225" lockText="1" noThreeD="1"/>
</file>

<file path=xl/ctrlProps/ctrlProp87.xml><?xml version="1.0" encoding="utf-8"?>
<formControlPr xmlns="http://schemas.microsoft.com/office/spreadsheetml/2009/9/main" objectType="CheckBox" fmlaLink="$F$226" lockText="1" noThreeD="1"/>
</file>

<file path=xl/ctrlProps/ctrlProp88.xml><?xml version="1.0" encoding="utf-8"?>
<formControlPr xmlns="http://schemas.microsoft.com/office/spreadsheetml/2009/9/main" objectType="CheckBox" fmlaLink="$F$227" lockText="1" noThreeD="1"/>
</file>

<file path=xl/ctrlProps/ctrlProp89.xml><?xml version="1.0" encoding="utf-8"?>
<formControlPr xmlns="http://schemas.microsoft.com/office/spreadsheetml/2009/9/main" objectType="CheckBox" fmlaLink="$G$228" lockText="1" noThreeD="1"/>
</file>

<file path=xl/ctrlProps/ctrlProp90.xml><?xml version="1.0" encoding="utf-8"?>
<formControlPr xmlns="http://schemas.microsoft.com/office/spreadsheetml/2009/9/main" objectType="CheckBox" fmlaLink="$F$228" lockText="1" noThreeD="1"/>
</file>

<file path=xl/ctrlProps/ctrlProp91.xml><?xml version="1.0" encoding="utf-8"?>
<formControlPr xmlns="http://schemas.microsoft.com/office/spreadsheetml/2009/9/main" objectType="CheckBox" fmlaLink="$I$14" noThreeD="1"/>
</file>

<file path=xl/ctrlProps/ctrlProp92.xml><?xml version="1.0" encoding="utf-8"?>
<formControlPr xmlns="http://schemas.microsoft.com/office/spreadsheetml/2009/9/main" objectType="CheckBox" fmlaLink="$I$15" noThreeD="1"/>
</file>

<file path=xl/ctrlProps/ctrlProp93.xml><?xml version="1.0" encoding="utf-8"?>
<formControlPr xmlns="http://schemas.microsoft.com/office/spreadsheetml/2009/9/main" objectType="CheckBox" fmlaLink="$I$16" noThreeD="1"/>
</file>

<file path=xl/ctrlProps/ctrlProp94.xml><?xml version="1.0" encoding="utf-8"?>
<formControlPr xmlns="http://schemas.microsoft.com/office/spreadsheetml/2009/9/main" objectType="CheckBox" fmlaLink="$I$17" noThreeD="1"/>
</file>

<file path=xl/ctrlProps/ctrlProp95.xml><?xml version="1.0" encoding="utf-8"?>
<formControlPr xmlns="http://schemas.microsoft.com/office/spreadsheetml/2009/9/main" objectType="CheckBox" fmlaLink="$I$18" noThreeD="1"/>
</file>

<file path=xl/ctrlProps/ctrlProp96.xml><?xml version="1.0" encoding="utf-8"?>
<formControlPr xmlns="http://schemas.microsoft.com/office/spreadsheetml/2009/9/main" objectType="CheckBox" fmlaLink="$I$19" noThreeD="1"/>
</file>

<file path=xl/ctrlProps/ctrlProp97.xml><?xml version="1.0" encoding="utf-8"?>
<formControlPr xmlns="http://schemas.microsoft.com/office/spreadsheetml/2009/9/main" objectType="CheckBox" fmlaLink="$I$20" noThreeD="1"/>
</file>

<file path=xl/ctrlProps/ctrlProp98.xml><?xml version="1.0" encoding="utf-8"?>
<formControlPr xmlns="http://schemas.microsoft.com/office/spreadsheetml/2009/9/main" objectType="CheckBox" fmlaLink="$I$21" noThreeD="1"/>
</file>

<file path=xl/ctrlProps/ctrlProp99.xml><?xml version="1.0" encoding="utf-8"?>
<formControlPr xmlns="http://schemas.microsoft.com/office/spreadsheetml/2009/9/main" objectType="CheckBox" fmlaLink="$J$14" noThreeD="1"/>
</file>

<file path=xl/ctrlProps/ctrlProp100.xml><?xml version="1.0" encoding="utf-8"?>
<formControlPr xmlns="http://schemas.microsoft.com/office/spreadsheetml/2009/9/main" objectType="CheckBox" fmlaLink="$J$15" noThreeD="1"/>
</file>

<file path=xl/ctrlProps/ctrlProp101.xml><?xml version="1.0" encoding="utf-8"?>
<formControlPr xmlns="http://schemas.microsoft.com/office/spreadsheetml/2009/9/main" objectType="CheckBox" fmlaLink="$J$16" noThreeD="1"/>
</file>

<file path=xl/ctrlProps/ctrlProp102.xml><?xml version="1.0" encoding="utf-8"?>
<formControlPr xmlns="http://schemas.microsoft.com/office/spreadsheetml/2009/9/main" objectType="CheckBox" fmlaLink="$J$17" noThreeD="1"/>
</file>

<file path=xl/ctrlProps/ctrlProp103.xml><?xml version="1.0" encoding="utf-8"?>
<formControlPr xmlns="http://schemas.microsoft.com/office/spreadsheetml/2009/9/main" objectType="CheckBox" fmlaLink="$J$18" noThreeD="1"/>
</file>

<file path=xl/ctrlProps/ctrlProp104.xml><?xml version="1.0" encoding="utf-8"?>
<formControlPr xmlns="http://schemas.microsoft.com/office/spreadsheetml/2009/9/main" objectType="CheckBox" fmlaLink="$J$19" noThreeD="1"/>
</file>

<file path=xl/ctrlProps/ctrlProp105.xml><?xml version="1.0" encoding="utf-8"?>
<formControlPr xmlns="http://schemas.microsoft.com/office/spreadsheetml/2009/9/main" objectType="CheckBox" fmlaLink="$J$20" noThreeD="1"/>
</file>

<file path=xl/ctrlProps/ctrlProp106.xml><?xml version="1.0" encoding="utf-8"?>
<formControlPr xmlns="http://schemas.microsoft.com/office/spreadsheetml/2009/9/main" objectType="CheckBox" fmlaLink="$J$21" noThreeD="1"/>
</file>

<file path=xl/ctrlProps/ctrlProp107.xml><?xml version="1.0" encoding="utf-8"?>
<formControlPr xmlns="http://schemas.microsoft.com/office/spreadsheetml/2009/9/main" objectType="CheckBox" fmlaLink="$K$14" noThreeD="1"/>
</file>

<file path=xl/ctrlProps/ctrlProp108.xml><?xml version="1.0" encoding="utf-8"?>
<formControlPr xmlns="http://schemas.microsoft.com/office/spreadsheetml/2009/9/main" objectType="CheckBox" fmlaLink="$K$15" noThreeD="1"/>
</file>

<file path=xl/ctrlProps/ctrlProp109.xml><?xml version="1.0" encoding="utf-8"?>
<formControlPr xmlns="http://schemas.microsoft.com/office/spreadsheetml/2009/9/main" objectType="CheckBox" fmlaLink="$K$16" noThreeD="1"/>
</file>

<file path=xl/ctrlProps/ctrlProp110.xml><?xml version="1.0" encoding="utf-8"?>
<formControlPr xmlns="http://schemas.microsoft.com/office/spreadsheetml/2009/9/main" objectType="CheckBox" fmlaLink="$K$17" noThreeD="1"/>
</file>

<file path=xl/ctrlProps/ctrlProp111.xml><?xml version="1.0" encoding="utf-8"?>
<formControlPr xmlns="http://schemas.microsoft.com/office/spreadsheetml/2009/9/main" objectType="CheckBox" fmlaLink="$K$18" noThreeD="1"/>
</file>

<file path=xl/ctrlProps/ctrlProp112.xml><?xml version="1.0" encoding="utf-8"?>
<formControlPr xmlns="http://schemas.microsoft.com/office/spreadsheetml/2009/9/main" objectType="CheckBox" fmlaLink="$K$19" noThreeD="1"/>
</file>

<file path=xl/ctrlProps/ctrlProp113.xml><?xml version="1.0" encoding="utf-8"?>
<formControlPr xmlns="http://schemas.microsoft.com/office/spreadsheetml/2009/9/main" objectType="CheckBox" fmlaLink="$K$20" noThreeD="1"/>
</file>

<file path=xl/ctrlProps/ctrlProp114.xml><?xml version="1.0" encoding="utf-8"?>
<formControlPr xmlns="http://schemas.microsoft.com/office/spreadsheetml/2009/9/main" objectType="CheckBox" fmlaLink="$K$21" noThreeD="1"/>
</file>

<file path=xl/ctrlProps/ctrlProp115.xml><?xml version="1.0" encoding="utf-8"?>
<formControlPr xmlns="http://schemas.microsoft.com/office/spreadsheetml/2009/9/main" objectType="CheckBox" fmlaLink="$L$14" noThreeD="1"/>
</file>

<file path=xl/ctrlProps/ctrlProp116.xml><?xml version="1.0" encoding="utf-8"?>
<formControlPr xmlns="http://schemas.microsoft.com/office/spreadsheetml/2009/9/main" objectType="CheckBox" fmlaLink="$L$15" noThreeD="1"/>
</file>

<file path=xl/ctrlProps/ctrlProp117.xml><?xml version="1.0" encoding="utf-8"?>
<formControlPr xmlns="http://schemas.microsoft.com/office/spreadsheetml/2009/9/main" objectType="CheckBox" fmlaLink="$L$16" noThreeD="1"/>
</file>

<file path=xl/ctrlProps/ctrlProp118.xml><?xml version="1.0" encoding="utf-8"?>
<formControlPr xmlns="http://schemas.microsoft.com/office/spreadsheetml/2009/9/main" objectType="CheckBox" fmlaLink="$L$17" noThreeD="1"/>
</file>

<file path=xl/ctrlProps/ctrlProp119.xml><?xml version="1.0" encoding="utf-8"?>
<formControlPr xmlns="http://schemas.microsoft.com/office/spreadsheetml/2009/9/main" objectType="CheckBox" fmlaLink="$L$18" noThreeD="1"/>
</file>

<file path=xl/ctrlProps/ctrlProp120.xml><?xml version="1.0" encoding="utf-8"?>
<formControlPr xmlns="http://schemas.microsoft.com/office/spreadsheetml/2009/9/main" objectType="CheckBox" fmlaLink="$L$19" noThreeD="1"/>
</file>

<file path=xl/ctrlProps/ctrlProp121.xml><?xml version="1.0" encoding="utf-8"?>
<formControlPr xmlns="http://schemas.microsoft.com/office/spreadsheetml/2009/9/main" objectType="CheckBox" fmlaLink="$L$20" noThreeD="1"/>
</file>

<file path=xl/ctrlProps/ctrlProp122.xml><?xml version="1.0" encoding="utf-8"?>
<formControlPr xmlns="http://schemas.microsoft.com/office/spreadsheetml/2009/9/main" objectType="CheckBox" fmlaLink="$L$21" noThreeD="1"/>
</file>

<file path=xl/ctrlProps/ctrlProp123.xml><?xml version="1.0" encoding="utf-8"?>
<formControlPr xmlns="http://schemas.microsoft.com/office/spreadsheetml/2009/9/main" objectType="CheckBox" fmlaLink="$I$9" noThreeD="1"/>
</file>

<file path=xl/ctrlProps/ctrlProp124.xml><?xml version="1.0" encoding="utf-8"?>
<formControlPr xmlns="http://schemas.microsoft.com/office/spreadsheetml/2009/9/main" objectType="CheckBox" fmlaLink="$K$9" noThreeD="1"/>
</file>

<file path=xl/ctrlProps/ctrlProp125.xml><?xml version="1.0" encoding="utf-8"?>
<formControlPr xmlns="http://schemas.microsoft.com/office/spreadsheetml/2009/9/main" objectType="CheckBox" fmlaLink="$H$45" lockText="1" noThreeD="1"/>
</file>

<file path=xl/ctrlProps/ctrlProp126.xml><?xml version="1.0" encoding="utf-8"?>
<formControlPr xmlns="http://schemas.microsoft.com/office/spreadsheetml/2009/9/main" objectType="CheckBox" fmlaLink="$H$46" lockText="1" noThreeD="1"/>
</file>

<file path=xl/ctrlProps/ctrlProp127.xml><?xml version="1.0" encoding="utf-8"?>
<formControlPr xmlns="http://schemas.microsoft.com/office/spreadsheetml/2009/9/main" objectType="CheckBox" fmlaLink="$H$47" lockText="1" noThreeD="1"/>
</file>

<file path=xl/ctrlProps/ctrlProp128.xml><?xml version="1.0" encoding="utf-8"?>
<formControlPr xmlns="http://schemas.microsoft.com/office/spreadsheetml/2009/9/main" objectType="CheckBox" fmlaLink="$H$48" lockText="1" noThreeD="1"/>
</file>

<file path=xl/ctrlProps/ctrlProp129.xml><?xml version="1.0" encoding="utf-8"?>
<formControlPr xmlns="http://schemas.microsoft.com/office/spreadsheetml/2009/9/main" objectType="CheckBox" fmlaLink="$H$49" lockText="1" noThreeD="1"/>
</file>

<file path=xl/ctrlProps/ctrlProp130.xml><?xml version="1.0" encoding="utf-8"?>
<formControlPr xmlns="http://schemas.microsoft.com/office/spreadsheetml/2009/9/main" objectType="CheckBox" fmlaLink="$H$50" lockText="1" noThreeD="1"/>
</file>

<file path=xl/ctrlProps/ctrlProp131.xml><?xml version="1.0" encoding="utf-8"?>
<formControlPr xmlns="http://schemas.microsoft.com/office/spreadsheetml/2009/9/main" objectType="CheckBox" fmlaLink="$H$51" lockText="1" noThreeD="1"/>
</file>

<file path=xl/ctrlProps/ctrlProp132.xml><?xml version="1.0" encoding="utf-8"?>
<formControlPr xmlns="http://schemas.microsoft.com/office/spreadsheetml/2009/9/main" objectType="CheckBox" fmlaLink="$H$52" lockText="1" noThreeD="1"/>
</file>

<file path=xl/ctrlProps/ctrlProp133.xml><?xml version="1.0" encoding="utf-8"?>
<formControlPr xmlns="http://schemas.microsoft.com/office/spreadsheetml/2009/9/main" objectType="CheckBox" fmlaLink="$H$53" lockText="1" noThreeD="1"/>
</file>

<file path=xl/ctrlProps/ctrlProp134.xml><?xml version="1.0" encoding="utf-8"?>
<formControlPr xmlns="http://schemas.microsoft.com/office/spreadsheetml/2009/9/main" objectType="CheckBox" fmlaLink="$H$54" lockText="1" noThreeD="1"/>
</file>

<file path=xl/ctrlProps/ctrlProp135.xml><?xml version="1.0" encoding="utf-8"?>
<formControlPr xmlns="http://schemas.microsoft.com/office/spreadsheetml/2009/9/main" objectType="CheckBox" fmlaLink="$H$55" lockText="1" noThreeD="1"/>
</file>

<file path=xl/ctrlProps/ctrlProp136.xml><?xml version="1.0" encoding="utf-8"?>
<formControlPr xmlns="http://schemas.microsoft.com/office/spreadsheetml/2009/9/main" objectType="CheckBox" fmlaLink="$H$56" lockText="1" noThreeD="1"/>
</file>

<file path=xl/ctrlProps/ctrlProp137.xml><?xml version="1.0" encoding="utf-8"?>
<formControlPr xmlns="http://schemas.microsoft.com/office/spreadsheetml/2009/9/main" objectType="CheckBox" fmlaLink="$H$57" lockText="1" noThreeD="1"/>
</file>

<file path=xl/ctrlProps/ctrlProp138.xml><?xml version="1.0" encoding="utf-8"?>
<formControlPr xmlns="http://schemas.microsoft.com/office/spreadsheetml/2009/9/main" objectType="CheckBox" fmlaLink="$H$58" lockText="1" noThreeD="1"/>
</file>

<file path=xl/ctrlProps/ctrlProp139.xml><?xml version="1.0" encoding="utf-8"?>
<formControlPr xmlns="http://schemas.microsoft.com/office/spreadsheetml/2009/9/main" objectType="CheckBox" fmlaLink="$H$59" lockText="1" noThreeD="1"/>
</file>

<file path=xl/ctrlProps/ctrlProp140.xml><?xml version="1.0" encoding="utf-8"?>
<formControlPr xmlns="http://schemas.microsoft.com/office/spreadsheetml/2009/9/main" objectType="CheckBox" fmlaLink="$H$60" lockText="1" noThreeD="1"/>
</file>

<file path=xl/ctrlProps/ctrlProp141.xml><?xml version="1.0" encoding="utf-8"?>
<formControlPr xmlns="http://schemas.microsoft.com/office/spreadsheetml/2009/9/main" objectType="CheckBox" fmlaLink="$H$61" lockText="1" noThreeD="1"/>
</file>

<file path=xl/ctrlProps/ctrlProp142.xml><?xml version="1.0" encoding="utf-8"?>
<formControlPr xmlns="http://schemas.microsoft.com/office/spreadsheetml/2009/9/main" objectType="CheckBox" fmlaLink="$H$62" lockText="1" noThreeD="1"/>
</file>

<file path=xl/ctrlProps/ctrlProp143.xml><?xml version="1.0" encoding="utf-8"?>
<formControlPr xmlns="http://schemas.microsoft.com/office/spreadsheetml/2009/9/main" objectType="CheckBox" fmlaLink="$H$63" lockText="1" noThreeD="1"/>
</file>

<file path=xl/ctrlProps/ctrlProp144.xml><?xml version="1.0" encoding="utf-8"?>
<formControlPr xmlns="http://schemas.microsoft.com/office/spreadsheetml/2009/9/main" objectType="CheckBox" fmlaLink="$H$38" lockText="1" noThreeD="1"/>
</file>

<file path=xl/ctrlProps/ctrlProp145.xml><?xml version="1.0" encoding="utf-8"?>
<formControlPr xmlns="http://schemas.microsoft.com/office/spreadsheetml/2009/9/main" objectType="CheckBox" fmlaLink="$H$39" lockText="1" noThreeD="1"/>
</file>

<file path=xl/ctrlProps/ctrlProp146.xml><?xml version="1.0" encoding="utf-8"?>
<formControlPr xmlns="http://schemas.microsoft.com/office/spreadsheetml/2009/9/main" objectType="CheckBox" fmlaLink="$H$40" lockText="1" noThreeD="1"/>
</file>

<file path=xl/ctrlProps/ctrlProp147.xml><?xml version="1.0" encoding="utf-8"?>
<formControlPr xmlns="http://schemas.microsoft.com/office/spreadsheetml/2009/9/main" objectType="CheckBox" fmlaLink="$H$37" lockText="1" noThreeD="1"/>
</file>

<file path=xl/ctrlProps/ctrlProp148.xml><?xml version="1.0" encoding="utf-8"?>
<formControlPr xmlns="http://schemas.microsoft.com/office/spreadsheetml/2009/9/main" objectType="CheckBox" fmlaLink="$I$82" noThreeD="1"/>
</file>

<file path=xl/ctrlProps/ctrlProp149.xml><?xml version="1.0" encoding="utf-8"?>
<formControlPr xmlns="http://schemas.microsoft.com/office/spreadsheetml/2009/9/main" objectType="CheckBox" fmlaLink="$K$82" noThreeD="1"/>
</file>

<file path=xl/ctrlProps/ctrlProp150.xml><?xml version="1.0" encoding="utf-8"?>
<formControlPr xmlns="http://schemas.microsoft.com/office/spreadsheetml/2009/9/main" objectType="CheckBox" fmlaLink="$G$10" lockText="1" noThreeD="1"/>
</file>

<file path=xl/ctrlProps/ctrlProp151.xml><?xml version="1.0" encoding="utf-8"?>
<formControlPr xmlns="http://schemas.microsoft.com/office/spreadsheetml/2009/9/main" objectType="CheckBox" fmlaLink="$G$11" lockText="1" noThreeD="1"/>
</file>

<file path=xl/ctrlProps/ctrlProp152.xml><?xml version="1.0" encoding="utf-8"?>
<formControlPr xmlns="http://schemas.microsoft.com/office/spreadsheetml/2009/9/main" objectType="CheckBox" fmlaLink="$F$16" lockText="1" noThreeD="1"/>
</file>

<file path=xl/ctrlProps/ctrlProp153.xml><?xml version="1.0" encoding="utf-8"?>
<formControlPr xmlns="http://schemas.microsoft.com/office/spreadsheetml/2009/9/main" objectType="CheckBox" fmlaLink="$F$17" lockText="1" noThreeD="1"/>
</file>

<file path=xl/ctrlProps/ctrlProp154.xml><?xml version="1.0" encoding="utf-8"?>
<formControlPr xmlns="http://schemas.microsoft.com/office/spreadsheetml/2009/9/main" objectType="CheckBox" fmlaLink="$F$18" lockText="1" noThreeD="1"/>
</file>

<file path=xl/ctrlProps/ctrlProp155.xml><?xml version="1.0" encoding="utf-8"?>
<formControlPr xmlns="http://schemas.microsoft.com/office/spreadsheetml/2009/9/main" objectType="CheckBox" fmlaLink="$G$16" lockText="1" noThreeD="1"/>
</file>

<file path=xl/ctrlProps/ctrlProp156.xml><?xml version="1.0" encoding="utf-8"?>
<formControlPr xmlns="http://schemas.microsoft.com/office/spreadsheetml/2009/9/main" objectType="CheckBox" fmlaLink="$G$17" lockText="1" noThreeD="1"/>
</file>

<file path=xl/ctrlProps/ctrlProp157.xml><?xml version="1.0" encoding="utf-8"?>
<formControlPr xmlns="http://schemas.microsoft.com/office/spreadsheetml/2009/9/main" objectType="CheckBox" fmlaLink="$G$18" lockText="1" noThreeD="1"/>
</file>

<file path=xl/ctrlProps/ctrlProp158.xml><?xml version="1.0" encoding="utf-8"?>
<formControlPr xmlns="http://schemas.microsoft.com/office/spreadsheetml/2009/9/main" objectType="CheckBox" fmlaLink="$G$23" lockText="1" noThreeD="1"/>
</file>

<file path=xl/ctrlProps/ctrlProp159.xml><?xml version="1.0" encoding="utf-8"?>
<formControlPr xmlns="http://schemas.microsoft.com/office/spreadsheetml/2009/9/main" objectType="CheckBox" fmlaLink="$G$24" lockText="1" noThreeD="1"/>
</file>

<file path=xl/ctrlProps/ctrlProp160.xml><?xml version="1.0" encoding="utf-8"?>
<formControlPr xmlns="http://schemas.microsoft.com/office/spreadsheetml/2009/9/main" objectType="CheckBox" fmlaLink="$F$30" lockText="1" noThreeD="1"/>
</file>

<file path=xl/ctrlProps/ctrlProp161.xml><?xml version="1.0" encoding="utf-8"?>
<formControlPr xmlns="http://schemas.microsoft.com/office/spreadsheetml/2009/9/main" objectType="CheckBox" fmlaLink="$F$31" lockText="1" noThreeD="1"/>
</file>

<file path=xl/ctrlProps/ctrlProp162.xml><?xml version="1.0" encoding="utf-8"?>
<formControlPr xmlns="http://schemas.microsoft.com/office/spreadsheetml/2009/9/main" objectType="CheckBox" fmlaLink="$H$31" lockText="1" noThreeD="1"/>
</file>

<file path=xl/ctrlProps/ctrlProp163.xml><?xml version="1.0" encoding="utf-8"?>
<formControlPr xmlns="http://schemas.microsoft.com/office/spreadsheetml/2009/9/main" objectType="CheckBox" fmlaLink="$H$30" lockText="1" noThreeD="1"/>
</file>

<file path=xl/ctrlProps/ctrlProp164.xml><?xml version="1.0" encoding="utf-8"?>
<formControlPr xmlns="http://schemas.microsoft.com/office/spreadsheetml/2009/9/main" objectType="CheckBox" fmlaLink="$J$31" lockText="1" noThreeD="1"/>
</file>

<file path=xl/ctrlProps/ctrlProp165.xml><?xml version="1.0" encoding="utf-8"?>
<formControlPr xmlns="http://schemas.microsoft.com/office/spreadsheetml/2009/9/main" objectType="CheckBox" fmlaLink="$J$30" lockText="1" noThreeD="1"/>
</file>

<file path=xl/ctrlProps/ctrlProp166.xml><?xml version="1.0" encoding="utf-8"?>
<formControlPr xmlns="http://schemas.microsoft.com/office/spreadsheetml/2009/9/main" objectType="CheckBox" fmlaLink="$F$38" lockText="1" noThreeD="1"/>
</file>

<file path=xl/ctrlProps/ctrlProp167.xml><?xml version="1.0" encoding="utf-8"?>
<formControlPr xmlns="http://schemas.microsoft.com/office/spreadsheetml/2009/9/main" objectType="CheckBox" fmlaLink="$F$41" lockText="1" noThreeD="1"/>
</file>

<file path=xl/ctrlProps/ctrlProp168.xml><?xml version="1.0" encoding="utf-8"?>
<formControlPr xmlns="http://schemas.microsoft.com/office/spreadsheetml/2009/9/main" objectType="CheckBox" fmlaLink="$F$42" lockText="1" noThreeD="1"/>
</file>

<file path=xl/ctrlProps/ctrlProp169.xml><?xml version="1.0" encoding="utf-8"?>
<formControlPr xmlns="http://schemas.microsoft.com/office/spreadsheetml/2009/9/main" objectType="CheckBox" fmlaLink="$F$40" lockText="1" noThreeD="1"/>
</file>

<file path=xl/ctrlProps/ctrlProp170.xml><?xml version="1.0" encoding="utf-8"?>
<formControlPr xmlns="http://schemas.microsoft.com/office/spreadsheetml/2009/9/main" objectType="CheckBox" fmlaLink="$F$39" lockText="1" noThreeD="1"/>
</file>

<file path=xl/ctrlProps/ctrlProp171.xml><?xml version="1.0" encoding="utf-8"?>
<formControlPr xmlns="http://schemas.microsoft.com/office/spreadsheetml/2009/9/main" objectType="CheckBox" fmlaLink="$H$38" lockText="1" noThreeD="1"/>
</file>

<file path=xl/ctrlProps/ctrlProp172.xml><?xml version="1.0" encoding="utf-8"?>
<formControlPr xmlns="http://schemas.microsoft.com/office/spreadsheetml/2009/9/main" objectType="CheckBox" fmlaLink="$H$39" lockText="1" noThreeD="1"/>
</file>

<file path=xl/ctrlProps/ctrlProp173.xml><?xml version="1.0" encoding="utf-8"?>
<formControlPr xmlns="http://schemas.microsoft.com/office/spreadsheetml/2009/9/main" objectType="CheckBox" fmlaLink="$H$40" lockText="1" noThreeD="1"/>
</file>

<file path=xl/ctrlProps/ctrlProp174.xml><?xml version="1.0" encoding="utf-8"?>
<formControlPr xmlns="http://schemas.microsoft.com/office/spreadsheetml/2009/9/main" objectType="CheckBox" fmlaLink="$H$41" lockText="1" noThreeD="1"/>
</file>

<file path=xl/ctrlProps/ctrlProp175.xml><?xml version="1.0" encoding="utf-8"?>
<formControlPr xmlns="http://schemas.microsoft.com/office/spreadsheetml/2009/9/main" objectType="CheckBox" fmlaLink="$H$42" lockText="1" noThreeD="1"/>
</file>

<file path=xl/ctrlProps/ctrlProp176.xml><?xml version="1.0" encoding="utf-8"?>
<formControlPr xmlns="http://schemas.microsoft.com/office/spreadsheetml/2009/9/main" objectType="CheckBox" fmlaLink="$J$38" lockText="1" noThreeD="1"/>
</file>

<file path=xl/ctrlProps/ctrlProp177.xml><?xml version="1.0" encoding="utf-8"?>
<formControlPr xmlns="http://schemas.microsoft.com/office/spreadsheetml/2009/9/main" objectType="CheckBox" fmlaLink="$J$39" lockText="1" noThreeD="1"/>
</file>

<file path=xl/ctrlProps/ctrlProp178.xml><?xml version="1.0" encoding="utf-8"?>
<formControlPr xmlns="http://schemas.microsoft.com/office/spreadsheetml/2009/9/main" objectType="CheckBox" fmlaLink="$J$40" lockText="1" noThreeD="1"/>
</file>

<file path=xl/ctrlProps/ctrlProp179.xml><?xml version="1.0" encoding="utf-8"?>
<formControlPr xmlns="http://schemas.microsoft.com/office/spreadsheetml/2009/9/main" objectType="CheckBox" fmlaLink="$J$41" lockText="1" noThreeD="1"/>
</file>

<file path=xl/ctrlProps/ctrlProp180.xml><?xml version="1.0" encoding="utf-8"?>
<formControlPr xmlns="http://schemas.microsoft.com/office/spreadsheetml/2009/9/main" objectType="CheckBox" fmlaLink="$J$42" lockText="1" noThreeD="1"/>
</file>

<file path=xl/ctrlProps/ctrlProp181.xml><?xml version="1.0" encoding="utf-8"?>
<formControlPr xmlns="http://schemas.microsoft.com/office/spreadsheetml/2009/9/main" objectType="CheckBox" fmlaLink="$L$38" lockText="1" noThreeD="1"/>
</file>

<file path=xl/ctrlProps/ctrlProp182.xml><?xml version="1.0" encoding="utf-8"?>
<formControlPr xmlns="http://schemas.microsoft.com/office/spreadsheetml/2009/9/main" objectType="CheckBox" fmlaLink="$L$39" lockText="1" noThreeD="1"/>
</file>

<file path=xl/ctrlProps/ctrlProp183.xml><?xml version="1.0" encoding="utf-8"?>
<formControlPr xmlns="http://schemas.microsoft.com/office/spreadsheetml/2009/9/main" objectType="CheckBox" fmlaLink="$L$40" lockText="1" noThreeD="1"/>
</file>

<file path=xl/ctrlProps/ctrlProp184.xml><?xml version="1.0" encoding="utf-8"?>
<formControlPr xmlns="http://schemas.microsoft.com/office/spreadsheetml/2009/9/main" objectType="CheckBox" fmlaLink="$L$41" lockText="1" noThreeD="1"/>
</file>

<file path=xl/ctrlProps/ctrlProp185.xml><?xml version="1.0" encoding="utf-8"?>
<formControlPr xmlns="http://schemas.microsoft.com/office/spreadsheetml/2009/9/main" objectType="CheckBox" fmlaLink="$L$42" lockText="1" noThreeD="1"/>
</file>

<file path=xl/ctrlProps/ctrlProp186.xml><?xml version="1.0" encoding="utf-8"?>
<formControlPr xmlns="http://schemas.microsoft.com/office/spreadsheetml/2009/9/main" objectType="CheckBox" fmlaLink="$F$47" lockText="1" noThreeD="1"/>
</file>

<file path=xl/ctrlProps/ctrlProp187.xml><?xml version="1.0" encoding="utf-8"?>
<formControlPr xmlns="http://schemas.microsoft.com/office/spreadsheetml/2009/9/main" objectType="CheckBox" fmlaLink="$F$48" lockText="1" noThreeD="1"/>
</file>

<file path=xl/ctrlProps/ctrlProp188.xml><?xml version="1.0" encoding="utf-8"?>
<formControlPr xmlns="http://schemas.microsoft.com/office/spreadsheetml/2009/9/main" objectType="CheckBox" fmlaLink="$F$49" lockText="1" noThreeD="1"/>
</file>

<file path=xl/ctrlProps/ctrlProp189.xml><?xml version="1.0" encoding="utf-8"?>
<formControlPr xmlns="http://schemas.microsoft.com/office/spreadsheetml/2009/9/main" objectType="CheckBox" fmlaLink="$G$47" lockText="1" noThreeD="1"/>
</file>

<file path=xl/ctrlProps/ctrlProp190.xml><?xml version="1.0" encoding="utf-8"?>
<formControlPr xmlns="http://schemas.microsoft.com/office/spreadsheetml/2009/9/main" objectType="CheckBox" fmlaLink="$G$48" lockText="1" noThreeD="1"/>
</file>

<file path=xl/ctrlProps/ctrlProp191.xml><?xml version="1.0" encoding="utf-8"?>
<formControlPr xmlns="http://schemas.microsoft.com/office/spreadsheetml/2009/9/main" objectType="CheckBox" fmlaLink="$G$49" lockText="1" noThreeD="1"/>
</file>

<file path=xl/ctrlProps/ctrlProp192.xml><?xml version="1.0" encoding="utf-8"?>
<formControlPr xmlns="http://schemas.microsoft.com/office/spreadsheetml/2009/9/main" objectType="CheckBox" fmlaLink="$F$50" lockText="1" noThreeD="1"/>
</file>

<file path=xl/ctrlProps/ctrlProp193.xml><?xml version="1.0" encoding="utf-8"?>
<formControlPr xmlns="http://schemas.microsoft.com/office/spreadsheetml/2009/9/main" objectType="CheckBox" fmlaLink="$F$51" lockText="1" noThreeD="1"/>
</file>

<file path=xl/ctrlProps/ctrlProp194.xml><?xml version="1.0" encoding="utf-8"?>
<formControlPr xmlns="http://schemas.microsoft.com/office/spreadsheetml/2009/9/main" objectType="CheckBox" fmlaLink="$G$50" lockText="1" noThreeD="1"/>
</file>

<file path=xl/ctrlProps/ctrlProp195.xml><?xml version="1.0" encoding="utf-8"?>
<formControlPr xmlns="http://schemas.microsoft.com/office/spreadsheetml/2009/9/main" objectType="CheckBox" fmlaLink="$G$51" lockText="1" noThreeD="1"/>
</file>

<file path=xl/ctrlProps/ctrlProp196.xml><?xml version="1.0" encoding="utf-8"?>
<formControlPr xmlns="http://schemas.microsoft.com/office/spreadsheetml/2009/9/main" objectType="CheckBox" fmlaLink="$H$47" lockText="1" noThreeD="1"/>
</file>

<file path=xl/ctrlProps/ctrlProp197.xml><?xml version="1.0" encoding="utf-8"?>
<formControlPr xmlns="http://schemas.microsoft.com/office/spreadsheetml/2009/9/main" objectType="CheckBox" fmlaLink="$H$48" lockText="1" noThreeD="1"/>
</file>

<file path=xl/ctrlProps/ctrlProp198.xml><?xml version="1.0" encoding="utf-8"?>
<formControlPr xmlns="http://schemas.microsoft.com/office/spreadsheetml/2009/9/main" objectType="CheckBox" fmlaLink="$H$49" lockText="1" noThreeD="1"/>
</file>

<file path=xl/ctrlProps/ctrlProp199.xml><?xml version="1.0" encoding="utf-8"?>
<formControlPr xmlns="http://schemas.microsoft.com/office/spreadsheetml/2009/9/main" objectType="CheckBox" fmlaLink="$H$50" lockText="1" noThreeD="1"/>
</file>

<file path=xl/ctrlProps/ctrlProp200.xml><?xml version="1.0" encoding="utf-8"?>
<formControlPr xmlns="http://schemas.microsoft.com/office/spreadsheetml/2009/9/main" objectType="CheckBox" fmlaLink="$H$51" lockText="1" noThreeD="1"/>
</file>

<file path=xl/ctrlProps/ctrlProp201.xml><?xml version="1.0" encoding="utf-8"?>
<formControlPr xmlns="http://schemas.microsoft.com/office/spreadsheetml/2009/9/main" objectType="CheckBox" fmlaLink="$I$68" lockText="1" noThreeD="1"/>
</file>

<file path=xl/ctrlProps/ctrlProp202.xml><?xml version="1.0" encoding="utf-8"?>
<formControlPr xmlns="http://schemas.microsoft.com/office/spreadsheetml/2009/9/main" objectType="CheckBox" fmlaLink="$I$69" lockText="1" noThreeD="1"/>
</file>

<file path=xl/ctrlProps/ctrlProp203.xml><?xml version="1.0" encoding="utf-8"?>
<formControlPr xmlns="http://schemas.microsoft.com/office/spreadsheetml/2009/9/main" objectType="CheckBox" fmlaLink="$I$70" lockText="1" noThreeD="1"/>
</file>

<file path=xl/ctrlProps/ctrlProp204.xml><?xml version="1.0" encoding="utf-8"?>
<formControlPr xmlns="http://schemas.microsoft.com/office/spreadsheetml/2009/9/main" objectType="CheckBox" fmlaLink="$I$71" lockText="1" noThreeD="1"/>
</file>

<file path=xl/ctrlProps/ctrlProp205.xml><?xml version="1.0" encoding="utf-8"?>
<formControlPr xmlns="http://schemas.microsoft.com/office/spreadsheetml/2009/9/main" objectType="CheckBox" fmlaLink="$I$72" lockText="1" noThreeD="1"/>
</file>

<file path=xl/ctrlProps/ctrlProp206.xml><?xml version="1.0" encoding="utf-8"?>
<formControlPr xmlns="http://schemas.microsoft.com/office/spreadsheetml/2009/9/main" objectType="CheckBox" fmlaLink="$I$73" lockText="1" noThreeD="1"/>
</file>

<file path=xl/ctrlProps/ctrlProp207.xml><?xml version="1.0" encoding="utf-8"?>
<formControlPr xmlns="http://schemas.microsoft.com/office/spreadsheetml/2009/9/main" objectType="CheckBox" fmlaLink="$I$74" lockText="1" noThreeD="1"/>
</file>

<file path=xl/ctrlProps/ctrlProp208.xml><?xml version="1.0" encoding="utf-8"?>
<formControlPr xmlns="http://schemas.microsoft.com/office/spreadsheetml/2009/9/main" objectType="CheckBox" fmlaLink="$I$75" lockText="1" noThreeD="1"/>
</file>

<file path=xl/ctrlProps/ctrlProp209.xml><?xml version="1.0" encoding="utf-8"?>
<formControlPr xmlns="http://schemas.microsoft.com/office/spreadsheetml/2009/9/main" objectType="CheckBox" fmlaLink="$I$76" lockText="1" noThreeD="1"/>
</file>

<file path=xl/ctrlProps/ctrlProp210.xml><?xml version="1.0" encoding="utf-8"?>
<formControlPr xmlns="http://schemas.microsoft.com/office/spreadsheetml/2009/9/main" objectType="CheckBox" fmlaLink="$F$84" lockText="1" noThreeD="1"/>
</file>

<file path=xl/ctrlProps/ctrlProp211.xml><?xml version="1.0" encoding="utf-8"?>
<formControlPr xmlns="http://schemas.microsoft.com/office/spreadsheetml/2009/9/main" objectType="CheckBox" fmlaLink="$F$87" lockText="1" noThreeD="1"/>
</file>

<file path=xl/ctrlProps/ctrlProp212.xml><?xml version="1.0" encoding="utf-8"?>
<formControlPr xmlns="http://schemas.microsoft.com/office/spreadsheetml/2009/9/main" objectType="CheckBox" fmlaLink="$F$86" lockText="1" noThreeD="1"/>
</file>

<file path=xl/ctrlProps/ctrlProp213.xml><?xml version="1.0" encoding="utf-8"?>
<formControlPr xmlns="http://schemas.microsoft.com/office/spreadsheetml/2009/9/main" objectType="CheckBox" fmlaLink="$F$85" lockText="1" noThreeD="1"/>
</file>

<file path=xl/ctrlProps/ctrlProp214.xml><?xml version="1.0" encoding="utf-8"?>
<formControlPr xmlns="http://schemas.microsoft.com/office/spreadsheetml/2009/9/main" objectType="CheckBox" fmlaLink="$H$84" lockText="1" noThreeD="1"/>
</file>

<file path=xl/ctrlProps/ctrlProp215.xml><?xml version="1.0" encoding="utf-8"?>
<formControlPr xmlns="http://schemas.microsoft.com/office/spreadsheetml/2009/9/main" objectType="CheckBox" fmlaLink="$H$85" lockText="1" noThreeD="1"/>
</file>

<file path=xl/ctrlProps/ctrlProp216.xml><?xml version="1.0" encoding="utf-8"?>
<formControlPr xmlns="http://schemas.microsoft.com/office/spreadsheetml/2009/9/main" objectType="CheckBox" fmlaLink="$H$86" lockText="1" noThreeD="1"/>
</file>

<file path=xl/ctrlProps/ctrlProp217.xml><?xml version="1.0" encoding="utf-8"?>
<formControlPr xmlns="http://schemas.microsoft.com/office/spreadsheetml/2009/9/main" objectType="CheckBox" fmlaLink="$H$87" lockText="1" noThreeD="1"/>
</file>

<file path=xl/ctrlProps/ctrlProp218.xml><?xml version="1.0" encoding="utf-8"?>
<formControlPr xmlns="http://schemas.microsoft.com/office/spreadsheetml/2009/9/main" objectType="CheckBox" fmlaLink="$J$84" lockText="1" noThreeD="1"/>
</file>

<file path=xl/ctrlProps/ctrlProp219.xml><?xml version="1.0" encoding="utf-8"?>
<formControlPr xmlns="http://schemas.microsoft.com/office/spreadsheetml/2009/9/main" objectType="CheckBox" fmlaLink="$J$85" lockText="1" noThreeD="1"/>
</file>

<file path=xl/ctrlProps/ctrlProp220.xml><?xml version="1.0" encoding="utf-8"?>
<formControlPr xmlns="http://schemas.microsoft.com/office/spreadsheetml/2009/9/main" objectType="CheckBox" fmlaLink="$J$86" lockText="1" noThreeD="1"/>
</file>

<file path=xl/ctrlProps/ctrlProp221.xml><?xml version="1.0" encoding="utf-8"?>
<formControlPr xmlns="http://schemas.microsoft.com/office/spreadsheetml/2009/9/main" objectType="CheckBox" fmlaLink="$J$87" lockText="1" noThreeD="1"/>
</file>

<file path=xl/ctrlProps/ctrlProp222.xml><?xml version="1.0" encoding="utf-8"?>
<formControlPr xmlns="http://schemas.microsoft.com/office/spreadsheetml/2009/9/main" objectType="CheckBox" fmlaLink="$L$84" lockText="1" noThreeD="1"/>
</file>

<file path=xl/ctrlProps/ctrlProp223.xml><?xml version="1.0" encoding="utf-8"?>
<formControlPr xmlns="http://schemas.microsoft.com/office/spreadsheetml/2009/9/main" objectType="CheckBox" fmlaLink="$L$85" lockText="1" noThreeD="1"/>
</file>

<file path=xl/ctrlProps/ctrlProp224.xml><?xml version="1.0" encoding="utf-8"?>
<formControlPr xmlns="http://schemas.microsoft.com/office/spreadsheetml/2009/9/main" objectType="CheckBox" fmlaLink="$L$86" lockText="1" noThreeD="1"/>
</file>

<file path=xl/ctrlProps/ctrlProp225.xml><?xml version="1.0" encoding="utf-8"?>
<formControlPr xmlns="http://schemas.microsoft.com/office/spreadsheetml/2009/9/main" objectType="CheckBox" fmlaLink="$L$87" lockText="1" noThreeD="1"/>
</file>

<file path=xl/ctrlProps/ctrlProp226.xml><?xml version="1.0" encoding="utf-8"?>
<formControlPr xmlns="http://schemas.microsoft.com/office/spreadsheetml/2009/9/main" objectType="CheckBox" fmlaLink="$F$93" lockText="1" noThreeD="1"/>
</file>

<file path=xl/ctrlProps/ctrlProp227.xml><?xml version="1.0" encoding="utf-8"?>
<formControlPr xmlns="http://schemas.microsoft.com/office/spreadsheetml/2009/9/main" objectType="CheckBox" fmlaLink="$F$97" lockText="1" noThreeD="1"/>
</file>

<file path=xl/ctrlProps/ctrlProp228.xml><?xml version="1.0" encoding="utf-8"?>
<formControlPr xmlns="http://schemas.microsoft.com/office/spreadsheetml/2009/9/main" objectType="CheckBox" fmlaLink="$F$96" lockText="1" noThreeD="1"/>
</file>

<file path=xl/ctrlProps/ctrlProp229.xml><?xml version="1.0" encoding="utf-8"?>
<formControlPr xmlns="http://schemas.microsoft.com/office/spreadsheetml/2009/9/main" objectType="CheckBox" fmlaLink="$F$94" lockText="1" noThreeD="1"/>
</file>

<file path=xl/ctrlProps/ctrlProp230.xml><?xml version="1.0" encoding="utf-8"?>
<formControlPr xmlns="http://schemas.microsoft.com/office/spreadsheetml/2009/9/main" objectType="CheckBox" fmlaLink="$H$93" lockText="1" noThreeD="1"/>
</file>

<file path=xl/ctrlProps/ctrlProp231.xml><?xml version="1.0" encoding="utf-8"?>
<formControlPr xmlns="http://schemas.microsoft.com/office/spreadsheetml/2009/9/main" objectType="CheckBox" fmlaLink="$H$94" lockText="1" noThreeD="1"/>
</file>

<file path=xl/ctrlProps/ctrlProp232.xml><?xml version="1.0" encoding="utf-8"?>
<formControlPr xmlns="http://schemas.microsoft.com/office/spreadsheetml/2009/9/main" objectType="CheckBox" fmlaLink="$H$96" lockText="1" noThreeD="1"/>
</file>

<file path=xl/ctrlProps/ctrlProp233.xml><?xml version="1.0" encoding="utf-8"?>
<formControlPr xmlns="http://schemas.microsoft.com/office/spreadsheetml/2009/9/main" objectType="CheckBox" fmlaLink="$H$97" lockText="1" noThreeD="1"/>
</file>

<file path=xl/ctrlProps/ctrlProp234.xml><?xml version="1.0" encoding="utf-8"?>
<formControlPr xmlns="http://schemas.microsoft.com/office/spreadsheetml/2009/9/main" objectType="CheckBox" fmlaLink="$J$93" lockText="1" noThreeD="1"/>
</file>

<file path=xl/ctrlProps/ctrlProp235.xml><?xml version="1.0" encoding="utf-8"?>
<formControlPr xmlns="http://schemas.microsoft.com/office/spreadsheetml/2009/9/main" objectType="CheckBox" fmlaLink="$J$94" lockText="1" noThreeD="1"/>
</file>

<file path=xl/ctrlProps/ctrlProp236.xml><?xml version="1.0" encoding="utf-8"?>
<formControlPr xmlns="http://schemas.microsoft.com/office/spreadsheetml/2009/9/main" objectType="CheckBox" fmlaLink="$J$96" lockText="1" noThreeD="1"/>
</file>

<file path=xl/ctrlProps/ctrlProp237.xml><?xml version="1.0" encoding="utf-8"?>
<formControlPr xmlns="http://schemas.microsoft.com/office/spreadsheetml/2009/9/main" objectType="CheckBox" fmlaLink="$J$97" lockText="1" noThreeD="1"/>
</file>

<file path=xl/ctrlProps/ctrlProp238.xml><?xml version="1.0" encoding="utf-8"?>
<formControlPr xmlns="http://schemas.microsoft.com/office/spreadsheetml/2009/9/main" objectType="CheckBox" fmlaLink="$L$93" lockText="1" noThreeD="1"/>
</file>

<file path=xl/ctrlProps/ctrlProp239.xml><?xml version="1.0" encoding="utf-8"?>
<formControlPr xmlns="http://schemas.microsoft.com/office/spreadsheetml/2009/9/main" objectType="CheckBox" fmlaLink="$L$94" lockText="1" noThreeD="1"/>
</file>

<file path=xl/ctrlProps/ctrlProp240.xml><?xml version="1.0" encoding="utf-8"?>
<formControlPr xmlns="http://schemas.microsoft.com/office/spreadsheetml/2009/9/main" objectType="CheckBox" fmlaLink="$L$96" lockText="1" noThreeD="1"/>
</file>

<file path=xl/ctrlProps/ctrlProp241.xml><?xml version="1.0" encoding="utf-8"?>
<formControlPr xmlns="http://schemas.microsoft.com/office/spreadsheetml/2009/9/main" objectType="CheckBox" fmlaLink="$L$97" lockText="1" noThreeD="1"/>
</file>

<file path=xl/ctrlProps/ctrlProp242.xml><?xml version="1.0" encoding="utf-8"?>
<formControlPr xmlns="http://schemas.microsoft.com/office/spreadsheetml/2009/9/main" objectType="CheckBox" fmlaLink="$F$95" lockText="1" noThreeD="1"/>
</file>

<file path=xl/ctrlProps/ctrlProp243.xml><?xml version="1.0" encoding="utf-8"?>
<formControlPr xmlns="http://schemas.microsoft.com/office/spreadsheetml/2009/9/main" objectType="CheckBox" fmlaLink="$H$95" lockText="1" noThreeD="1"/>
</file>

<file path=xl/ctrlProps/ctrlProp244.xml><?xml version="1.0" encoding="utf-8"?>
<formControlPr xmlns="http://schemas.microsoft.com/office/spreadsheetml/2009/9/main" objectType="CheckBox" fmlaLink="$J$95" lockText="1" noThreeD="1"/>
</file>

<file path=xl/ctrlProps/ctrlProp245.xml><?xml version="1.0" encoding="utf-8"?>
<formControlPr xmlns="http://schemas.microsoft.com/office/spreadsheetml/2009/9/main" objectType="CheckBox" fmlaLink="$L$95" lockText="1" noThreeD="1"/>
</file>

<file path=xl/ctrlProps/ctrlProp246.xml><?xml version="1.0" encoding="utf-8"?>
<formControlPr xmlns="http://schemas.microsoft.com/office/spreadsheetml/2009/9/main" objectType="CheckBox" fmlaLink="$F$103" lockText="1" noThreeD="1"/>
</file>

<file path=xl/ctrlProps/ctrlProp247.xml><?xml version="1.0" encoding="utf-8"?>
<formControlPr xmlns="http://schemas.microsoft.com/office/spreadsheetml/2009/9/main" objectType="CheckBox" fmlaLink="$F$107" lockText="1" noThreeD="1"/>
</file>

<file path=xl/ctrlProps/ctrlProp248.xml><?xml version="1.0" encoding="utf-8"?>
<formControlPr xmlns="http://schemas.microsoft.com/office/spreadsheetml/2009/9/main" objectType="CheckBox" fmlaLink="$F$106" lockText="1" noThreeD="1"/>
</file>

<file path=xl/ctrlProps/ctrlProp249.xml><?xml version="1.0" encoding="utf-8"?>
<formControlPr xmlns="http://schemas.microsoft.com/office/spreadsheetml/2009/9/main" objectType="CheckBox" fmlaLink="$F$104" lockText="1" noThreeD="1"/>
</file>

<file path=xl/ctrlProps/ctrlProp250.xml><?xml version="1.0" encoding="utf-8"?>
<formControlPr xmlns="http://schemas.microsoft.com/office/spreadsheetml/2009/9/main" objectType="CheckBox" fmlaLink="$H$103" lockText="1" noThreeD="1"/>
</file>

<file path=xl/ctrlProps/ctrlProp251.xml><?xml version="1.0" encoding="utf-8"?>
<formControlPr xmlns="http://schemas.microsoft.com/office/spreadsheetml/2009/9/main" objectType="CheckBox" fmlaLink="$H$104" lockText="1" noThreeD="1"/>
</file>

<file path=xl/ctrlProps/ctrlProp252.xml><?xml version="1.0" encoding="utf-8"?>
<formControlPr xmlns="http://schemas.microsoft.com/office/spreadsheetml/2009/9/main" objectType="CheckBox" fmlaLink="$H$106" lockText="1" noThreeD="1"/>
</file>

<file path=xl/ctrlProps/ctrlProp253.xml><?xml version="1.0" encoding="utf-8"?>
<formControlPr xmlns="http://schemas.microsoft.com/office/spreadsheetml/2009/9/main" objectType="CheckBox" fmlaLink="$H$107" lockText="1" noThreeD="1"/>
</file>

<file path=xl/ctrlProps/ctrlProp254.xml><?xml version="1.0" encoding="utf-8"?>
<formControlPr xmlns="http://schemas.microsoft.com/office/spreadsheetml/2009/9/main" objectType="CheckBox" fmlaLink="$J$103" lockText="1" noThreeD="1"/>
</file>

<file path=xl/ctrlProps/ctrlProp255.xml><?xml version="1.0" encoding="utf-8"?>
<formControlPr xmlns="http://schemas.microsoft.com/office/spreadsheetml/2009/9/main" objectType="CheckBox" fmlaLink="$J$104" lockText="1" noThreeD="1"/>
</file>

<file path=xl/ctrlProps/ctrlProp256.xml><?xml version="1.0" encoding="utf-8"?>
<formControlPr xmlns="http://schemas.microsoft.com/office/spreadsheetml/2009/9/main" objectType="CheckBox" fmlaLink="$J$106" lockText="1" noThreeD="1"/>
</file>

<file path=xl/ctrlProps/ctrlProp257.xml><?xml version="1.0" encoding="utf-8"?>
<formControlPr xmlns="http://schemas.microsoft.com/office/spreadsheetml/2009/9/main" objectType="CheckBox" fmlaLink="$J$107" lockText="1" noThreeD="1"/>
</file>

<file path=xl/ctrlProps/ctrlProp258.xml><?xml version="1.0" encoding="utf-8"?>
<formControlPr xmlns="http://schemas.microsoft.com/office/spreadsheetml/2009/9/main" objectType="CheckBox" fmlaLink="$L$103" lockText="1" noThreeD="1"/>
</file>

<file path=xl/ctrlProps/ctrlProp259.xml><?xml version="1.0" encoding="utf-8"?>
<formControlPr xmlns="http://schemas.microsoft.com/office/spreadsheetml/2009/9/main" objectType="CheckBox" fmlaLink="$L$104" lockText="1" noThreeD="1"/>
</file>

<file path=xl/ctrlProps/ctrlProp260.xml><?xml version="1.0" encoding="utf-8"?>
<formControlPr xmlns="http://schemas.microsoft.com/office/spreadsheetml/2009/9/main" objectType="CheckBox" fmlaLink="$L$106" lockText="1" noThreeD="1"/>
</file>

<file path=xl/ctrlProps/ctrlProp261.xml><?xml version="1.0" encoding="utf-8"?>
<formControlPr xmlns="http://schemas.microsoft.com/office/spreadsheetml/2009/9/main" objectType="CheckBox" fmlaLink="$L$107" lockText="1" noThreeD="1"/>
</file>

<file path=xl/ctrlProps/ctrlProp262.xml><?xml version="1.0" encoding="utf-8"?>
<formControlPr xmlns="http://schemas.microsoft.com/office/spreadsheetml/2009/9/main" objectType="CheckBox" fmlaLink="$F$105" lockText="1" noThreeD="1"/>
</file>

<file path=xl/ctrlProps/ctrlProp263.xml><?xml version="1.0" encoding="utf-8"?>
<formControlPr xmlns="http://schemas.microsoft.com/office/spreadsheetml/2009/9/main" objectType="CheckBox" fmlaLink="$H$105" lockText="1" noThreeD="1"/>
</file>

<file path=xl/ctrlProps/ctrlProp264.xml><?xml version="1.0" encoding="utf-8"?>
<formControlPr xmlns="http://schemas.microsoft.com/office/spreadsheetml/2009/9/main" objectType="CheckBox" fmlaLink="$J$105" lockText="1" noThreeD="1"/>
</file>

<file path=xl/ctrlProps/ctrlProp265.xml><?xml version="1.0" encoding="utf-8"?>
<formControlPr xmlns="http://schemas.microsoft.com/office/spreadsheetml/2009/9/main" objectType="CheckBox" fmlaLink="$L$105" lockText="1" noThreeD="1"/>
</file>

<file path=xl/ctrlProps/ctrlProp266.xml><?xml version="1.0" encoding="utf-8"?>
<formControlPr xmlns="http://schemas.microsoft.com/office/spreadsheetml/2009/9/main" objectType="CheckBox" fmlaLink="$F$14" lockText="1" noThreeD="1"/>
</file>

<file path=xl/ctrlProps/ctrlProp267.xml><?xml version="1.0" encoding="utf-8"?>
<formControlPr xmlns="http://schemas.microsoft.com/office/spreadsheetml/2009/9/main" objectType="CheckBox" fmlaLink="$F$15" lockText="1" noThreeD="1"/>
</file>

<file path=xl/ctrlProps/ctrlProp268.xml><?xml version="1.0" encoding="utf-8"?>
<formControlPr xmlns="http://schemas.microsoft.com/office/spreadsheetml/2009/9/main" objectType="CheckBox" fmlaLink="$J$14" lockText="1" noThreeD="1"/>
</file>

<file path=xl/ctrlProps/ctrlProp269.xml><?xml version="1.0" encoding="utf-8"?>
<formControlPr xmlns="http://schemas.microsoft.com/office/spreadsheetml/2009/9/main" objectType="CheckBox" fmlaLink="$J$15" lockText="1" noThreeD="1"/>
</file>

<file path=xl/ctrlProps/ctrlProp270.xml><?xml version="1.0" encoding="utf-8"?>
<formControlPr xmlns="http://schemas.microsoft.com/office/spreadsheetml/2009/9/main" objectType="CheckBox" fmlaLink="$L$69" lockText="1" noThreeD="1"/>
</file>

<file path=xl/ctrlProps/ctrlProp271.xml><?xml version="1.0" encoding="utf-8"?>
<formControlPr xmlns="http://schemas.microsoft.com/office/spreadsheetml/2009/9/main" objectType="CheckBox" fmlaLink="$N$69" lockText="1" noThreeD="1"/>
</file>

<file path=xl/ctrlProps/ctrlProp272.xml><?xml version="1.0" encoding="utf-8"?>
<formControlPr xmlns="http://schemas.microsoft.com/office/spreadsheetml/2009/9/main" objectType="CheckBox" fmlaLink="$H$72" lockText="1" noThreeD="1"/>
</file>

<file path=xl/ctrlProps/ctrlProp273.xml><?xml version="1.0" encoding="utf-8"?>
<formControlPr xmlns="http://schemas.microsoft.com/office/spreadsheetml/2009/9/main" objectType="CheckBox" fmlaLink="$H$74" lockText="1" noThreeD="1"/>
</file>

<file path=xl/ctrlProps/ctrlProp274.xml><?xml version="1.0" encoding="utf-8"?>
<formControlPr xmlns="http://schemas.microsoft.com/office/spreadsheetml/2009/9/main" objectType="CheckBox" fmlaLink="$H$76" lockText="1" noThreeD="1"/>
</file>

<file path=xl/ctrlProps/ctrlProp275.xml><?xml version="1.0" encoding="utf-8"?>
<formControlPr xmlns="http://schemas.microsoft.com/office/spreadsheetml/2009/9/main" objectType="CheckBox" fmlaLink="$H$78" lockText="1" noThreeD="1"/>
</file>

<file path=xl/ctrlProps/ctrlProp276.xml><?xml version="1.0" encoding="utf-8"?>
<formControlPr xmlns="http://schemas.microsoft.com/office/spreadsheetml/2009/9/main" objectType="CheckBox" fmlaLink="$L$113" lockText="1" noThreeD="1"/>
</file>

<file path=xl/ctrlProps/ctrlProp277.xml><?xml version="1.0" encoding="utf-8"?>
<formControlPr xmlns="http://schemas.microsoft.com/office/spreadsheetml/2009/9/main" objectType="CheckBox" fmlaLink="$L$114" lockText="1" noThreeD="1"/>
</file>

<file path=xl/ctrlProps/ctrlProp278.xml><?xml version="1.0" encoding="utf-8"?>
<formControlPr xmlns="http://schemas.microsoft.com/office/spreadsheetml/2009/9/main" objectType="CheckBox" fmlaLink="$L$115" lockText="1" noThreeD="1"/>
</file>

<file path=xl/ctrlProps/ctrlProp279.xml><?xml version="1.0" encoding="utf-8"?>
<formControlPr xmlns="http://schemas.microsoft.com/office/spreadsheetml/2009/9/main" objectType="CheckBox" fmlaLink="$J$122" lockText="1" noThreeD="1"/>
</file>

<file path=xl/ctrlProps/ctrlProp280.xml><?xml version="1.0" encoding="utf-8"?>
<formControlPr xmlns="http://schemas.microsoft.com/office/spreadsheetml/2009/9/main" objectType="CheckBox" fmlaLink="$L$122" lockText="1" noThreeD="1"/>
</file>

<file path=xl/ctrlProps/ctrlProp281.xml><?xml version="1.0" encoding="utf-8"?>
<formControlPr xmlns="http://schemas.microsoft.com/office/spreadsheetml/2009/9/main" objectType="CheckBox" fmlaLink="$J$123" lockText="1" noThreeD="1"/>
</file>

<file path=xl/ctrlProps/ctrlProp282.xml><?xml version="1.0" encoding="utf-8"?>
<formControlPr xmlns="http://schemas.microsoft.com/office/spreadsheetml/2009/9/main" objectType="CheckBox" fmlaLink="$L$123" lockText="1" noThreeD="1"/>
</file>

<file path=xl/ctrlProps/ctrlProp283.xml><?xml version="1.0" encoding="utf-8"?>
<formControlPr xmlns="http://schemas.microsoft.com/office/spreadsheetml/2009/9/main" objectType="CheckBox" fmlaLink="$J$124" lockText="1" noThreeD="1"/>
</file>

<file path=xl/ctrlProps/ctrlProp284.xml><?xml version="1.0" encoding="utf-8"?>
<formControlPr xmlns="http://schemas.microsoft.com/office/spreadsheetml/2009/9/main" objectType="CheckBox" fmlaLink="$L$124" lockText="1" noThreeD="1"/>
</file>

<file path=xl/ctrlProps/ctrlProp285.xml><?xml version="1.0" encoding="utf-8"?>
<formControlPr xmlns="http://schemas.microsoft.com/office/spreadsheetml/2009/9/main" objectType="CheckBox" fmlaLink="$J$142" lockText="1" noThreeD="1"/>
</file>

<file path=xl/ctrlProps/ctrlProp286.xml><?xml version="1.0" encoding="utf-8"?>
<formControlPr xmlns="http://schemas.microsoft.com/office/spreadsheetml/2009/9/main" objectType="CheckBox" fmlaLink="$L$142" lockText="1" noThreeD="1"/>
</file>

<file path=xl/ctrlProps/ctrlProp287.xml><?xml version="1.0" encoding="utf-8"?>
<formControlPr xmlns="http://schemas.microsoft.com/office/spreadsheetml/2009/9/main" objectType="CheckBox" fmlaLink="$J$143" lockText="1" noThreeD="1"/>
</file>

<file path=xl/ctrlProps/ctrlProp288.xml><?xml version="1.0" encoding="utf-8"?>
<formControlPr xmlns="http://schemas.microsoft.com/office/spreadsheetml/2009/9/main" objectType="CheckBox" fmlaLink="$L$143" lockText="1" noThreeD="1"/>
</file>

<file path=xl/ctrlProps/ctrlProp289.xml><?xml version="1.0" encoding="utf-8"?>
<formControlPr xmlns="http://schemas.microsoft.com/office/spreadsheetml/2009/9/main" objectType="CheckBox" fmlaLink="$J$144" lockText="1" noThreeD="1"/>
</file>

<file path=xl/ctrlProps/ctrlProp290.xml><?xml version="1.0" encoding="utf-8"?>
<formControlPr xmlns="http://schemas.microsoft.com/office/spreadsheetml/2009/9/main" objectType="CheckBox" fmlaLink="$L$144" lockText="1" noThreeD="1"/>
</file>

<file path=xl/ctrlProps/ctrlProp291.xml><?xml version="1.0" encoding="utf-8"?>
<formControlPr xmlns="http://schemas.microsoft.com/office/spreadsheetml/2009/9/main" objectType="CheckBox" fmlaLink="$H$192" lockText="1" noThreeD="1"/>
</file>

<file path=xl/ctrlProps/ctrlProp292.xml><?xml version="1.0" encoding="utf-8"?>
<formControlPr xmlns="http://schemas.microsoft.com/office/spreadsheetml/2009/9/main" objectType="CheckBox" fmlaLink="$J$192" lockText="1" noThreeD="1"/>
</file>

<file path=xl/ctrlProps/ctrlProp293.xml><?xml version="1.0" encoding="utf-8"?>
<formControlPr xmlns="http://schemas.microsoft.com/office/spreadsheetml/2009/9/main" objectType="CheckBox" fmlaLink="$H$191" lockText="1" noThreeD="1"/>
</file>

<file path=xl/ctrlProps/ctrlProp294.xml><?xml version="1.0" encoding="utf-8"?>
<formControlPr xmlns="http://schemas.microsoft.com/office/spreadsheetml/2009/9/main" objectType="CheckBox" fmlaLink="$J$191" lockText="1" noThreeD="1"/>
</file>

<file path=xl/ctrlProps/ctrlProp295.xml><?xml version="1.0" encoding="utf-8"?>
<formControlPr xmlns="http://schemas.microsoft.com/office/spreadsheetml/2009/9/main" objectType="CheckBox" fmlaLink="$G$202" lockText="1" noThreeD="1"/>
</file>

<file path=xl/ctrlProps/ctrlProp296.xml><?xml version="1.0" encoding="utf-8"?>
<formControlPr xmlns="http://schemas.microsoft.com/office/spreadsheetml/2009/9/main" objectType="CheckBox" fmlaLink="$G$203" lockText="1" noThreeD="1"/>
</file>

<file path=xl/ctrlProps/ctrlProp297.xml><?xml version="1.0" encoding="utf-8"?>
<formControlPr xmlns="http://schemas.microsoft.com/office/spreadsheetml/2009/9/main" objectType="CheckBox" fmlaLink="$G$204" lockText="1" noThreeD="1"/>
</file>

<file path=xl/ctrlProps/ctrlProp298.xml><?xml version="1.0" encoding="utf-8"?>
<formControlPr xmlns="http://schemas.microsoft.com/office/spreadsheetml/2009/9/main" objectType="CheckBox" fmlaLink="$G$205" lockText="1" noThreeD="1"/>
</file>

<file path=xl/ctrlProps/ctrlProp299.xml><?xml version="1.0" encoding="utf-8"?>
<formControlPr xmlns="http://schemas.microsoft.com/office/spreadsheetml/2009/9/main" objectType="CheckBox" fmlaLink="$G$206" lockText="1" noThreeD="1"/>
</file>

<file path=xl/ctrlProps/ctrlProp300.xml><?xml version="1.0" encoding="utf-8"?>
<formControlPr xmlns="http://schemas.microsoft.com/office/spreadsheetml/2009/9/main" objectType="CheckBox" fmlaLink="$G$207" lockText="1" noThreeD="1"/>
</file>

<file path=xl/ctrlProps/ctrlProp301.xml><?xml version="1.0" encoding="utf-8"?>
<formControlPr xmlns="http://schemas.microsoft.com/office/spreadsheetml/2009/9/main" objectType="CheckBox" fmlaLink="$G$208" lockText="1" noThreeD="1"/>
</file>

<file path=xl/ctrlProps/ctrlProp302.xml><?xml version="1.0" encoding="utf-8"?>
<formControlPr xmlns="http://schemas.microsoft.com/office/spreadsheetml/2009/9/main" objectType="CheckBox" fmlaLink="$G$209" lockText="1" noThreeD="1"/>
</file>

<file path=xl/ctrlProps/ctrlProp303.xml><?xml version="1.0" encoding="utf-8"?>
<formControlPr xmlns="http://schemas.microsoft.com/office/spreadsheetml/2009/9/main" objectType="CheckBox" fmlaLink="$G$210" lockText="1" noThreeD="1"/>
</file>

<file path=xl/ctrlProps/ctrlProp304.xml><?xml version="1.0" encoding="utf-8"?>
<formControlPr xmlns="http://schemas.microsoft.com/office/spreadsheetml/2009/9/main" objectType="CheckBox" fmlaLink="$G$211" lockText="1" noThreeD="1"/>
</file>

<file path=xl/ctrlProps/ctrlProp305.xml><?xml version="1.0" encoding="utf-8"?>
<formControlPr xmlns="http://schemas.microsoft.com/office/spreadsheetml/2009/9/main" objectType="CheckBox" fmlaLink="$G$212" lockText="1" noThreeD="1"/>
</file>

<file path=xl/ctrlProps/ctrlProp306.xml><?xml version="1.0" encoding="utf-8"?>
<formControlPr xmlns="http://schemas.microsoft.com/office/spreadsheetml/2009/9/main" objectType="CheckBox" fmlaLink="$H$155" lockText="1" noThreeD="1"/>
</file>

<file path=xl/ctrlProps/ctrlProp307.xml><?xml version="1.0" encoding="utf-8"?>
<formControlPr xmlns="http://schemas.microsoft.com/office/spreadsheetml/2009/9/main" objectType="CheckBox" fmlaLink="$J$155" lockText="1" noThreeD="1"/>
</file>

<file path=xl/ctrlProps/ctrlProp308.xml><?xml version="1.0" encoding="utf-8"?>
<formControlPr xmlns="http://schemas.microsoft.com/office/spreadsheetml/2009/9/main" objectType="CheckBox" fmlaLink="$M$184" lockText="1" noThreeD="1"/>
</file>

<file path=xl/ctrlProps/ctrlProp309.xml><?xml version="1.0" encoding="utf-8"?>
<formControlPr xmlns="http://schemas.microsoft.com/office/spreadsheetml/2009/9/main" objectType="CheckBox" fmlaLink="$O$184" lockText="1" noThreeD="1"/>
</file>

<file path=xl/ctrlProps/ctrlProp310.xml><?xml version="1.0" encoding="utf-8"?>
<formControlPr xmlns="http://schemas.microsoft.com/office/spreadsheetml/2009/9/main" objectType="CheckBox" fmlaLink="$K$153" lockText="1" noThreeD="1"/>
</file>

<file path=xl/ctrlProps/ctrlProp311.xml><?xml version="1.0" encoding="utf-8"?>
<formControlPr xmlns="http://schemas.microsoft.com/office/spreadsheetml/2009/9/main" objectType="CheckBox" fmlaLink="$M$153" lockText="1" noThreeD="1"/>
</file>

<file path=xl/ctrlProps/ctrlProp312.xml><?xml version="1.0" encoding="utf-8"?>
<formControlPr xmlns="http://schemas.microsoft.com/office/spreadsheetml/2009/9/main" objectType="CheckBox" fmlaLink="$J$148" lockText="1" noThreeD="1"/>
</file>

<file path=xl/ctrlProps/ctrlProp313.xml><?xml version="1.0" encoding="utf-8"?>
<formControlPr xmlns="http://schemas.microsoft.com/office/spreadsheetml/2009/9/main" objectType="CheckBox" fmlaLink="$L$148" lockText="1" noThreeD="1"/>
</file>

<file path=xl/ctrlProps/ctrlProp314.xml><?xml version="1.0" encoding="utf-8"?>
<formControlPr xmlns="http://schemas.microsoft.com/office/spreadsheetml/2009/9/main" objectType="CheckBox" fmlaLink="$P$103" lockText="1" noThreeD="1"/>
</file>

<file path=xl/ctrlProps/ctrlProp315.xml><?xml version="1.0" encoding="utf-8"?>
<formControlPr xmlns="http://schemas.microsoft.com/office/spreadsheetml/2009/9/main" objectType="CheckBox" fmlaLink="$R$103" lockText="1" noThreeD="1"/>
</file>

<file path=xl/ctrlProps/ctrlProp316.xml><?xml version="1.0" encoding="utf-8"?>
<formControlPr xmlns="http://schemas.microsoft.com/office/spreadsheetml/2009/9/main" objectType="CheckBox" fmlaLink="$L$116" lockText="1" noThreeD="1"/>
</file>

<file path=xl/ctrlProps/ctrlProp317.xml><?xml version="1.0" encoding="utf-8"?>
<formControlPr xmlns="http://schemas.microsoft.com/office/spreadsheetml/2009/9/main" objectType="CheckBox" fmlaLink="$M$258" lockText="1" noThreeD="1"/>
</file>

<file path=xl/ctrlProps/ctrlProp318.xml><?xml version="1.0" encoding="utf-8"?>
<formControlPr xmlns="http://schemas.microsoft.com/office/spreadsheetml/2009/9/main" objectType="CheckBox" fmlaLink="$O$258" lockText="1" noThreeD="1"/>
</file>

<file path=xl/ctrlProps/ctrlProp319.xml><?xml version="1.0" encoding="utf-8"?>
<formControlPr xmlns="http://schemas.microsoft.com/office/spreadsheetml/2009/9/main" objectType="CheckBox" fmlaLink="$P$105" lockText="1" noThreeD="1"/>
</file>

<file path=xl/ctrlProps/ctrlProp320.xml><?xml version="1.0" encoding="utf-8"?>
<formControlPr xmlns="http://schemas.microsoft.com/office/spreadsheetml/2009/9/main" objectType="CheckBox" fmlaLink="$R$105" lockText="1" noThreeD="1"/>
</file>

<file path=xl/ctrlProps/ctrlProp321.xml><?xml version="1.0" encoding="utf-8"?>
<formControlPr xmlns="http://schemas.microsoft.com/office/spreadsheetml/2009/9/main" objectType="CheckBox" fmlaLink="$M$81" lockText="1" noThreeD="1"/>
</file>

<file path=xl/ctrlProps/ctrlProp322.xml><?xml version="1.0" encoding="utf-8"?>
<formControlPr xmlns="http://schemas.microsoft.com/office/spreadsheetml/2009/9/main" objectType="CheckBox" fmlaLink="$O$81" lockText="1" noThreeD="1"/>
</file>

<file path=xl/ctrlProps/ctrlProp323.xml><?xml version="1.0" encoding="utf-8"?>
<formControlPr xmlns="http://schemas.microsoft.com/office/spreadsheetml/2009/9/main" objectType="CheckBox" fmlaLink="$L$83" lockText="1" noThreeD="1"/>
</file>

<file path=xl/ctrlProps/ctrlProp324.xml><?xml version="1.0" encoding="utf-8"?>
<formControlPr xmlns="http://schemas.microsoft.com/office/spreadsheetml/2009/9/main" objectType="CheckBox" fmlaLink="$N$83" lockText="1" noThreeD="1"/>
</file>

<file path=xl/drawings/_rels/drawing1.xml.rels><?xml version="1.0" encoding="UTF-8" standalone="yes"?>
<Relationships xmlns="http://schemas.openxmlformats.org/package/2006/relationships"><Relationship Id="rId2" Type="http://schemas.openxmlformats.org/officeDocument/2006/relationships/hyperlink" Target="#'Focus - POLITICHE RETRIBUTIVE'!A1"/><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hyperlink" Target="#'Focus - SUPPORTO GENITORIALIT&#192;'!A1"/></Relationships>
</file>

<file path=xl/drawings/_rels/drawing3.xml.rels><?xml version="1.0" encoding="UTF-8" standalone="yes"?>
<Relationships xmlns="http://schemas.openxmlformats.org/package/2006/relationships"><Relationship Id="rId1" Type="http://schemas.openxmlformats.org/officeDocument/2006/relationships/hyperlink" Target="#'II. Gomma Plastica Cavi '!D12"/></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editAs="absolute">
    <xdr:from>
      <xdr:col>0</xdr:col>
      <xdr:colOff>285750</xdr:colOff>
      <xdr:row>0</xdr:row>
      <xdr:rowOff>0</xdr:rowOff>
    </xdr:from>
    <xdr:to>
      <xdr:col>1</xdr:col>
      <xdr:colOff>367665</xdr:colOff>
      <xdr:row>2</xdr:row>
      <xdr:rowOff>215265</xdr:rowOff>
    </xdr:to>
    <xdr:pic>
      <xdr:nvPicPr>
        <xdr:cNvPr id="2" name="Immagine 3" descr="ML_280_BAN.JP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l="1408" t="4070" r="68727" b="6976"/>
        <a:stretch>
          <a:fillRect/>
        </a:stretch>
      </xdr:blipFill>
      <xdr:spPr bwMode="auto">
        <a:xfrm>
          <a:off x="281940" y="0"/>
          <a:ext cx="769620" cy="71628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8</xdr:col>
          <xdr:colOff>152400</xdr:colOff>
          <xdr:row>22</xdr:row>
          <xdr:rowOff>28575</xdr:rowOff>
        </xdr:from>
        <xdr:to>
          <xdr:col>8</xdr:col>
          <xdr:colOff>390525</xdr:colOff>
          <xdr:row>23</xdr:row>
          <xdr:rowOff>19050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22</xdr:row>
          <xdr:rowOff>38100</xdr:rowOff>
        </xdr:from>
        <xdr:to>
          <xdr:col>10</xdr:col>
          <xdr:colOff>352425</xdr:colOff>
          <xdr:row>23</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26</xdr:row>
          <xdr:rowOff>19050</xdr:rowOff>
        </xdr:from>
        <xdr:to>
          <xdr:col>4</xdr:col>
          <xdr:colOff>504825</xdr:colOff>
          <xdr:row>27</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247650</xdr:colOff>
          <xdr:row>28</xdr:row>
          <xdr:rowOff>9525</xdr:rowOff>
        </xdr:from>
        <xdr:to>
          <xdr:col>4</xdr:col>
          <xdr:colOff>476250</xdr:colOff>
          <xdr:row>28</xdr:row>
          <xdr:rowOff>228600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638175</xdr:colOff>
          <xdr:row>25</xdr:row>
          <xdr:rowOff>209550</xdr:rowOff>
        </xdr:from>
        <xdr:to>
          <xdr:col>10</xdr:col>
          <xdr:colOff>723900</xdr:colOff>
          <xdr:row>26</xdr:row>
          <xdr:rowOff>190500</xdr:rowOff>
        </xdr:to>
        <xdr:sp macro="" textlink="">
          <xdr:nvSpPr>
            <xdr:cNvPr id="1029" name="Drop Dow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647700</xdr:colOff>
          <xdr:row>27</xdr:row>
          <xdr:rowOff>219075</xdr:rowOff>
        </xdr:from>
        <xdr:to>
          <xdr:col>10</xdr:col>
          <xdr:colOff>733425</xdr:colOff>
          <xdr:row>28</xdr:row>
          <xdr:rowOff>190500</xdr:rowOff>
        </xdr:to>
        <xdr:sp macro="" textlink="">
          <xdr:nvSpPr>
            <xdr:cNvPr id="1030" name="Drop Dow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240</xdr:row>
          <xdr:rowOff>57150</xdr:rowOff>
        </xdr:from>
        <xdr:to>
          <xdr:col>8</xdr:col>
          <xdr:colOff>323850</xdr:colOff>
          <xdr:row>241</xdr:row>
          <xdr:rowOff>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240</xdr:row>
          <xdr:rowOff>57150</xdr:rowOff>
        </xdr:from>
        <xdr:to>
          <xdr:col>10</xdr:col>
          <xdr:colOff>314325</xdr:colOff>
          <xdr:row>241</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18</xdr:row>
          <xdr:rowOff>0</xdr:rowOff>
        </xdr:from>
        <xdr:to>
          <xdr:col>10</xdr:col>
          <xdr:colOff>762000</xdr:colOff>
          <xdr:row>18</xdr:row>
          <xdr:rowOff>200025</xdr:rowOff>
        </xdr:to>
        <xdr:sp macro="" textlink="">
          <xdr:nvSpPr>
            <xdr:cNvPr id="1073" name="Drop Down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245</xdr:row>
          <xdr:rowOff>19050</xdr:rowOff>
        </xdr:from>
        <xdr:to>
          <xdr:col>10</xdr:col>
          <xdr:colOff>295275</xdr:colOff>
          <xdr:row>245</xdr:row>
          <xdr:rowOff>190500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248</xdr:row>
          <xdr:rowOff>38100</xdr:rowOff>
        </xdr:from>
        <xdr:to>
          <xdr:col>10</xdr:col>
          <xdr:colOff>295275</xdr:colOff>
          <xdr:row>248</xdr:row>
          <xdr:rowOff>219075</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249</xdr:row>
          <xdr:rowOff>0</xdr:rowOff>
        </xdr:from>
        <xdr:to>
          <xdr:col>10</xdr:col>
          <xdr:colOff>285750</xdr:colOff>
          <xdr:row>249</xdr:row>
          <xdr:rowOff>238125</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251</xdr:row>
          <xdr:rowOff>0</xdr:rowOff>
        </xdr:from>
        <xdr:to>
          <xdr:col>10</xdr:col>
          <xdr:colOff>285750</xdr:colOff>
          <xdr:row>251</xdr:row>
          <xdr:rowOff>219075</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266700</xdr:colOff>
          <xdr:row>135</xdr:row>
          <xdr:rowOff>47625</xdr:rowOff>
        </xdr:from>
        <xdr:to>
          <xdr:col>8</xdr:col>
          <xdr:colOff>514350</xdr:colOff>
          <xdr:row>136</xdr:row>
          <xdr:rowOff>9525</xdr:rowOff>
        </xdr:to>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252</xdr:row>
          <xdr:rowOff>57150</xdr:rowOff>
        </xdr:from>
        <xdr:to>
          <xdr:col>10</xdr:col>
          <xdr:colOff>295275</xdr:colOff>
          <xdr:row>252</xdr:row>
          <xdr:rowOff>219075</xdr:rowOff>
        </xdr:to>
        <xdr:sp macro="" textlink="">
          <xdr:nvSpPr>
            <xdr:cNvPr id="1238" name="Check Box 214" hidden="1">
              <a:extLst>
                <a:ext uri="{63B3BB69-23CF-44E3-9099-C40C66FF867C}">
                  <a14:compatExt spid="_x0000_s1238"/>
                </a:ext>
                <a:ext uri="{FF2B5EF4-FFF2-40B4-BE49-F238E27FC236}">
                  <a16:creationId xmlns:a16="http://schemas.microsoft.com/office/drawing/2014/main" id="{00000000-0008-0000-0000-0000D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253</xdr:row>
          <xdr:rowOff>57150</xdr:rowOff>
        </xdr:from>
        <xdr:to>
          <xdr:col>10</xdr:col>
          <xdr:colOff>295275</xdr:colOff>
          <xdr:row>253</xdr:row>
          <xdr:rowOff>238125</xdr:rowOff>
        </xdr:to>
        <xdr:sp macro="" textlink="">
          <xdr:nvSpPr>
            <xdr:cNvPr id="1240" name="Check Box 216" hidden="1">
              <a:extLst>
                <a:ext uri="{63B3BB69-23CF-44E3-9099-C40C66FF867C}">
                  <a14:compatExt spid="_x0000_s1240"/>
                </a:ext>
                <a:ext uri="{FF2B5EF4-FFF2-40B4-BE49-F238E27FC236}">
                  <a16:creationId xmlns:a16="http://schemas.microsoft.com/office/drawing/2014/main" id="{00000000-0008-0000-0000-0000D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254</xdr:row>
          <xdr:rowOff>28575</xdr:rowOff>
        </xdr:from>
        <xdr:to>
          <xdr:col>10</xdr:col>
          <xdr:colOff>285750</xdr:colOff>
          <xdr:row>255</xdr:row>
          <xdr:rowOff>19050</xdr:rowOff>
        </xdr:to>
        <xdr:sp macro="" textlink="">
          <xdr:nvSpPr>
            <xdr:cNvPr id="1242" name="Check Box 218" hidden="1">
              <a:extLst>
                <a:ext uri="{63B3BB69-23CF-44E3-9099-C40C66FF867C}">
                  <a14:compatExt spid="_x0000_s1242"/>
                </a:ext>
                <a:ext uri="{FF2B5EF4-FFF2-40B4-BE49-F238E27FC236}">
                  <a16:creationId xmlns:a16="http://schemas.microsoft.com/office/drawing/2014/main" id="{00000000-0008-0000-0000-0000D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255</xdr:row>
          <xdr:rowOff>28575</xdr:rowOff>
        </xdr:from>
        <xdr:to>
          <xdr:col>10</xdr:col>
          <xdr:colOff>285750</xdr:colOff>
          <xdr:row>256</xdr:row>
          <xdr:rowOff>0</xdr:rowOff>
        </xdr:to>
        <xdr:sp macro="" textlink="">
          <xdr:nvSpPr>
            <xdr:cNvPr id="1244" name="Check Box 220" hidden="1">
              <a:extLst>
                <a:ext uri="{63B3BB69-23CF-44E3-9099-C40C66FF867C}">
                  <a14:compatExt spid="_x0000_s1244"/>
                </a:ext>
                <a:ext uri="{FF2B5EF4-FFF2-40B4-BE49-F238E27FC236}">
                  <a16:creationId xmlns:a16="http://schemas.microsoft.com/office/drawing/2014/main" id="{00000000-0008-0000-0000-0000D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256</xdr:row>
          <xdr:rowOff>9525</xdr:rowOff>
        </xdr:from>
        <xdr:to>
          <xdr:col>10</xdr:col>
          <xdr:colOff>285750</xdr:colOff>
          <xdr:row>256</xdr:row>
          <xdr:rowOff>228600</xdr:rowOff>
        </xdr:to>
        <xdr:sp macro="" textlink="">
          <xdr:nvSpPr>
            <xdr:cNvPr id="1246" name="Check Box 222" hidden="1">
              <a:extLst>
                <a:ext uri="{63B3BB69-23CF-44E3-9099-C40C66FF867C}">
                  <a14:compatExt spid="_x0000_s1246"/>
                </a:ext>
                <a:ext uri="{FF2B5EF4-FFF2-40B4-BE49-F238E27FC236}">
                  <a16:creationId xmlns:a16="http://schemas.microsoft.com/office/drawing/2014/main" id="{00000000-0008-0000-0000-0000D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246</xdr:row>
          <xdr:rowOff>57150</xdr:rowOff>
        </xdr:from>
        <xdr:to>
          <xdr:col>10</xdr:col>
          <xdr:colOff>295275</xdr:colOff>
          <xdr:row>246</xdr:row>
          <xdr:rowOff>228600</xdr:rowOff>
        </xdr:to>
        <xdr:sp macro="" textlink="">
          <xdr:nvSpPr>
            <xdr:cNvPr id="1248" name="Check Box 224" hidden="1">
              <a:extLst>
                <a:ext uri="{63B3BB69-23CF-44E3-9099-C40C66FF867C}">
                  <a14:compatExt spid="_x0000_s1248"/>
                </a:ext>
                <a:ext uri="{FF2B5EF4-FFF2-40B4-BE49-F238E27FC236}">
                  <a16:creationId xmlns:a16="http://schemas.microsoft.com/office/drawing/2014/main" id="{00000000-0008-0000-0000-0000E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247</xdr:row>
          <xdr:rowOff>47625</xdr:rowOff>
        </xdr:from>
        <xdr:to>
          <xdr:col>10</xdr:col>
          <xdr:colOff>285750</xdr:colOff>
          <xdr:row>247</xdr:row>
          <xdr:rowOff>219075</xdr:rowOff>
        </xdr:to>
        <xdr:sp macro="" textlink="">
          <xdr:nvSpPr>
            <xdr:cNvPr id="1249" name="Check Box 225" hidden="1">
              <a:extLst>
                <a:ext uri="{63B3BB69-23CF-44E3-9099-C40C66FF867C}">
                  <a14:compatExt spid="_x0000_s1249"/>
                </a:ext>
                <a:ext uri="{FF2B5EF4-FFF2-40B4-BE49-F238E27FC236}">
                  <a16:creationId xmlns:a16="http://schemas.microsoft.com/office/drawing/2014/main" id="{00000000-0008-0000-0000-0000E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466725</xdr:colOff>
          <xdr:row>19</xdr:row>
          <xdr:rowOff>238125</xdr:rowOff>
        </xdr:from>
        <xdr:to>
          <xdr:col>10</xdr:col>
          <xdr:colOff>495300</xdr:colOff>
          <xdr:row>20</xdr:row>
          <xdr:rowOff>209550</xdr:rowOff>
        </xdr:to>
        <xdr:sp macro="" textlink="">
          <xdr:nvSpPr>
            <xdr:cNvPr id="1281" name="Drop Down 257" hidden="1">
              <a:extLst>
                <a:ext uri="{63B3BB69-23CF-44E3-9099-C40C66FF867C}">
                  <a14:compatExt spid="_x0000_s1281"/>
                </a:ext>
                <a:ext uri="{FF2B5EF4-FFF2-40B4-BE49-F238E27FC236}">
                  <a16:creationId xmlns:a16="http://schemas.microsoft.com/office/drawing/2014/main" id="{00000000-0008-0000-0000-000001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250</xdr:row>
          <xdr:rowOff>47625</xdr:rowOff>
        </xdr:from>
        <xdr:to>
          <xdr:col>10</xdr:col>
          <xdr:colOff>285750</xdr:colOff>
          <xdr:row>251</xdr:row>
          <xdr:rowOff>9525</xdr:rowOff>
        </xdr:to>
        <xdr:sp macro="" textlink="">
          <xdr:nvSpPr>
            <xdr:cNvPr id="1344" name="Check Box 320" hidden="1">
              <a:extLst>
                <a:ext uri="{63B3BB69-23CF-44E3-9099-C40C66FF867C}">
                  <a14:compatExt spid="_x0000_s1344"/>
                </a:ext>
                <a:ext uri="{FF2B5EF4-FFF2-40B4-BE49-F238E27FC236}">
                  <a16:creationId xmlns:a16="http://schemas.microsoft.com/office/drawing/2014/main" id="{00000000-0008-0000-0000-00004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136</xdr:row>
          <xdr:rowOff>0</xdr:rowOff>
        </xdr:from>
        <xdr:to>
          <xdr:col>8</xdr:col>
          <xdr:colOff>514350</xdr:colOff>
          <xdr:row>137</xdr:row>
          <xdr:rowOff>38100</xdr:rowOff>
        </xdr:to>
        <xdr:sp macro="" textlink="">
          <xdr:nvSpPr>
            <xdr:cNvPr id="1345" name="Check Box 321" hidden="1">
              <a:extLst>
                <a:ext uri="{63B3BB69-23CF-44E3-9099-C40C66FF867C}">
                  <a14:compatExt spid="_x0000_s1345"/>
                </a:ext>
                <a:ext uri="{FF2B5EF4-FFF2-40B4-BE49-F238E27FC236}">
                  <a16:creationId xmlns:a16="http://schemas.microsoft.com/office/drawing/2014/main" id="{00000000-0008-0000-0000-00004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169</xdr:row>
          <xdr:rowOff>19050</xdr:rowOff>
        </xdr:from>
        <xdr:to>
          <xdr:col>10</xdr:col>
          <xdr:colOff>581025</xdr:colOff>
          <xdr:row>169</xdr:row>
          <xdr:rowOff>238125</xdr:rowOff>
        </xdr:to>
        <xdr:sp macro="" textlink="">
          <xdr:nvSpPr>
            <xdr:cNvPr id="1360" name="Check Box 336" hidden="1">
              <a:extLst>
                <a:ext uri="{63B3BB69-23CF-44E3-9099-C40C66FF867C}">
                  <a14:compatExt spid="_x0000_s1360"/>
                </a:ext>
                <a:ext uri="{FF2B5EF4-FFF2-40B4-BE49-F238E27FC236}">
                  <a16:creationId xmlns:a16="http://schemas.microsoft.com/office/drawing/2014/main" id="{00000000-0008-0000-0000-00005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169</xdr:row>
          <xdr:rowOff>238125</xdr:rowOff>
        </xdr:from>
        <xdr:to>
          <xdr:col>10</xdr:col>
          <xdr:colOff>581025</xdr:colOff>
          <xdr:row>171</xdr:row>
          <xdr:rowOff>38100</xdr:rowOff>
        </xdr:to>
        <xdr:sp macro="" textlink="">
          <xdr:nvSpPr>
            <xdr:cNvPr id="1361" name="Check Box 337" hidden="1">
              <a:extLst>
                <a:ext uri="{63B3BB69-23CF-44E3-9099-C40C66FF867C}">
                  <a14:compatExt spid="_x0000_s1361"/>
                </a:ext>
                <a:ext uri="{FF2B5EF4-FFF2-40B4-BE49-F238E27FC236}">
                  <a16:creationId xmlns:a16="http://schemas.microsoft.com/office/drawing/2014/main" id="{00000000-0008-0000-0000-00005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171</xdr:row>
          <xdr:rowOff>0</xdr:rowOff>
        </xdr:from>
        <xdr:to>
          <xdr:col>10</xdr:col>
          <xdr:colOff>581025</xdr:colOff>
          <xdr:row>172</xdr:row>
          <xdr:rowOff>38100</xdr:rowOff>
        </xdr:to>
        <xdr:sp macro="" textlink="">
          <xdr:nvSpPr>
            <xdr:cNvPr id="1362" name="Check Box 338" hidden="1">
              <a:extLst>
                <a:ext uri="{63B3BB69-23CF-44E3-9099-C40C66FF867C}">
                  <a14:compatExt spid="_x0000_s1362"/>
                </a:ext>
                <a:ext uri="{FF2B5EF4-FFF2-40B4-BE49-F238E27FC236}">
                  <a16:creationId xmlns:a16="http://schemas.microsoft.com/office/drawing/2014/main" id="{00000000-0008-0000-0000-00005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171</xdr:row>
          <xdr:rowOff>238125</xdr:rowOff>
        </xdr:from>
        <xdr:to>
          <xdr:col>10</xdr:col>
          <xdr:colOff>581025</xdr:colOff>
          <xdr:row>172</xdr:row>
          <xdr:rowOff>285750</xdr:rowOff>
        </xdr:to>
        <xdr:sp macro="" textlink="">
          <xdr:nvSpPr>
            <xdr:cNvPr id="1363" name="Check Box 339" hidden="1">
              <a:extLst>
                <a:ext uri="{63B3BB69-23CF-44E3-9099-C40C66FF867C}">
                  <a14:compatExt spid="_x0000_s1363"/>
                </a:ext>
                <a:ext uri="{FF2B5EF4-FFF2-40B4-BE49-F238E27FC236}">
                  <a16:creationId xmlns:a16="http://schemas.microsoft.com/office/drawing/2014/main" id="{00000000-0008-0000-0000-00005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172</xdr:row>
          <xdr:rowOff>304800</xdr:rowOff>
        </xdr:from>
        <xdr:to>
          <xdr:col>10</xdr:col>
          <xdr:colOff>590550</xdr:colOff>
          <xdr:row>174</xdr:row>
          <xdr:rowOff>38100</xdr:rowOff>
        </xdr:to>
        <xdr:sp macro="" textlink="">
          <xdr:nvSpPr>
            <xdr:cNvPr id="1364" name="Check Box 340" hidden="1">
              <a:extLst>
                <a:ext uri="{63B3BB69-23CF-44E3-9099-C40C66FF867C}">
                  <a14:compatExt spid="_x0000_s1364"/>
                </a:ext>
                <a:ext uri="{FF2B5EF4-FFF2-40B4-BE49-F238E27FC236}">
                  <a16:creationId xmlns:a16="http://schemas.microsoft.com/office/drawing/2014/main" id="{00000000-0008-0000-0000-00005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174</xdr:row>
          <xdr:rowOff>0</xdr:rowOff>
        </xdr:from>
        <xdr:to>
          <xdr:col>10</xdr:col>
          <xdr:colOff>590550</xdr:colOff>
          <xdr:row>175</xdr:row>
          <xdr:rowOff>38100</xdr:rowOff>
        </xdr:to>
        <xdr:sp macro="" textlink="">
          <xdr:nvSpPr>
            <xdr:cNvPr id="1365" name="Check Box 341" hidden="1">
              <a:extLst>
                <a:ext uri="{63B3BB69-23CF-44E3-9099-C40C66FF867C}">
                  <a14:compatExt spid="_x0000_s1365"/>
                </a:ext>
                <a:ext uri="{FF2B5EF4-FFF2-40B4-BE49-F238E27FC236}">
                  <a16:creationId xmlns:a16="http://schemas.microsoft.com/office/drawing/2014/main" id="{00000000-0008-0000-0000-00005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266700</xdr:colOff>
          <xdr:row>139</xdr:row>
          <xdr:rowOff>47625</xdr:rowOff>
        </xdr:from>
        <xdr:to>
          <xdr:col>8</xdr:col>
          <xdr:colOff>514350</xdr:colOff>
          <xdr:row>140</xdr:row>
          <xdr:rowOff>0</xdr:rowOff>
        </xdr:to>
        <xdr:sp macro="" textlink="">
          <xdr:nvSpPr>
            <xdr:cNvPr id="1388" name="Check Box 364" hidden="1">
              <a:extLst>
                <a:ext uri="{63B3BB69-23CF-44E3-9099-C40C66FF867C}">
                  <a14:compatExt spid="_x0000_s1388"/>
                </a:ext>
                <a:ext uri="{FF2B5EF4-FFF2-40B4-BE49-F238E27FC236}">
                  <a16:creationId xmlns:a16="http://schemas.microsoft.com/office/drawing/2014/main" id="{00000000-0008-0000-0000-00006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140</xdr:row>
          <xdr:rowOff>0</xdr:rowOff>
        </xdr:from>
        <xdr:to>
          <xdr:col>8</xdr:col>
          <xdr:colOff>514350</xdr:colOff>
          <xdr:row>141</xdr:row>
          <xdr:rowOff>47625</xdr:rowOff>
        </xdr:to>
        <xdr:sp macro="" textlink="">
          <xdr:nvSpPr>
            <xdr:cNvPr id="1389" name="Check Box 365" hidden="1">
              <a:extLst>
                <a:ext uri="{63B3BB69-23CF-44E3-9099-C40C66FF867C}">
                  <a14:compatExt spid="_x0000_s1389"/>
                </a:ext>
                <a:ext uri="{FF2B5EF4-FFF2-40B4-BE49-F238E27FC236}">
                  <a16:creationId xmlns:a16="http://schemas.microsoft.com/office/drawing/2014/main" id="{00000000-0008-0000-0000-00006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263</xdr:row>
          <xdr:rowOff>57150</xdr:rowOff>
        </xdr:from>
        <xdr:to>
          <xdr:col>8</xdr:col>
          <xdr:colOff>323850</xdr:colOff>
          <xdr:row>264</xdr:row>
          <xdr:rowOff>0</xdr:rowOff>
        </xdr:to>
        <xdr:sp macro="" textlink="">
          <xdr:nvSpPr>
            <xdr:cNvPr id="1400" name="Check Box 376" hidden="1">
              <a:extLst>
                <a:ext uri="{63B3BB69-23CF-44E3-9099-C40C66FF867C}">
                  <a14:compatExt spid="_x0000_s1400"/>
                </a:ext>
                <a:ext uri="{FF2B5EF4-FFF2-40B4-BE49-F238E27FC236}">
                  <a16:creationId xmlns:a16="http://schemas.microsoft.com/office/drawing/2014/main" id="{00000000-0008-0000-0000-00007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263</xdr:row>
          <xdr:rowOff>57150</xdr:rowOff>
        </xdr:from>
        <xdr:to>
          <xdr:col>10</xdr:col>
          <xdr:colOff>314325</xdr:colOff>
          <xdr:row>264</xdr:row>
          <xdr:rowOff>0</xdr:rowOff>
        </xdr:to>
        <xdr:sp macro="" textlink="">
          <xdr:nvSpPr>
            <xdr:cNvPr id="1401" name="Check Box 377" hidden="1">
              <a:extLst>
                <a:ext uri="{63B3BB69-23CF-44E3-9099-C40C66FF867C}">
                  <a14:compatExt spid="_x0000_s1401"/>
                </a:ext>
                <a:ext uri="{FF2B5EF4-FFF2-40B4-BE49-F238E27FC236}">
                  <a16:creationId xmlns:a16="http://schemas.microsoft.com/office/drawing/2014/main" id="{00000000-0008-0000-0000-00007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72</xdr:row>
          <xdr:rowOff>19050</xdr:rowOff>
        </xdr:from>
        <xdr:to>
          <xdr:col>1</xdr:col>
          <xdr:colOff>504825</xdr:colOff>
          <xdr:row>72</xdr:row>
          <xdr:rowOff>247650</xdr:rowOff>
        </xdr:to>
        <xdr:sp macro="" textlink="">
          <xdr:nvSpPr>
            <xdr:cNvPr id="1402" name="Check Box 378" hidden="1">
              <a:extLst>
                <a:ext uri="{63B3BB69-23CF-44E3-9099-C40C66FF867C}">
                  <a14:compatExt spid="_x0000_s1402"/>
                </a:ext>
                <a:ext uri="{FF2B5EF4-FFF2-40B4-BE49-F238E27FC236}">
                  <a16:creationId xmlns:a16="http://schemas.microsoft.com/office/drawing/2014/main" id="{00000000-0008-0000-0000-00007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72</xdr:row>
          <xdr:rowOff>19050</xdr:rowOff>
        </xdr:from>
        <xdr:to>
          <xdr:col>3</xdr:col>
          <xdr:colOff>504825</xdr:colOff>
          <xdr:row>72</xdr:row>
          <xdr:rowOff>247650</xdr:rowOff>
        </xdr:to>
        <xdr:sp macro="" textlink="">
          <xdr:nvSpPr>
            <xdr:cNvPr id="1403" name="Check Box 379" hidden="1">
              <a:extLst>
                <a:ext uri="{63B3BB69-23CF-44E3-9099-C40C66FF867C}">
                  <a14:compatExt spid="_x0000_s1403"/>
                </a:ext>
                <a:ext uri="{FF2B5EF4-FFF2-40B4-BE49-F238E27FC236}">
                  <a16:creationId xmlns:a16="http://schemas.microsoft.com/office/drawing/2014/main" id="{00000000-0008-0000-0000-00007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75</xdr:row>
          <xdr:rowOff>19050</xdr:rowOff>
        </xdr:from>
        <xdr:to>
          <xdr:col>3</xdr:col>
          <xdr:colOff>504825</xdr:colOff>
          <xdr:row>75</xdr:row>
          <xdr:rowOff>247650</xdr:rowOff>
        </xdr:to>
        <xdr:sp macro="" textlink="">
          <xdr:nvSpPr>
            <xdr:cNvPr id="1404" name="Check Box 380" hidden="1">
              <a:extLst>
                <a:ext uri="{63B3BB69-23CF-44E3-9099-C40C66FF867C}">
                  <a14:compatExt spid="_x0000_s1404"/>
                </a:ext>
                <a:ext uri="{FF2B5EF4-FFF2-40B4-BE49-F238E27FC236}">
                  <a16:creationId xmlns:a16="http://schemas.microsoft.com/office/drawing/2014/main" id="{00000000-0008-0000-0000-00007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75</xdr:row>
          <xdr:rowOff>19050</xdr:rowOff>
        </xdr:from>
        <xdr:to>
          <xdr:col>1</xdr:col>
          <xdr:colOff>504825</xdr:colOff>
          <xdr:row>75</xdr:row>
          <xdr:rowOff>247650</xdr:rowOff>
        </xdr:to>
        <xdr:sp macro="" textlink="">
          <xdr:nvSpPr>
            <xdr:cNvPr id="1405" name="Check Box 381" hidden="1">
              <a:extLst>
                <a:ext uri="{63B3BB69-23CF-44E3-9099-C40C66FF867C}">
                  <a14:compatExt spid="_x0000_s1405"/>
                </a:ext>
                <a:ext uri="{FF2B5EF4-FFF2-40B4-BE49-F238E27FC236}">
                  <a16:creationId xmlns:a16="http://schemas.microsoft.com/office/drawing/2014/main" id="{00000000-0008-0000-0000-00007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259</xdr:row>
          <xdr:rowOff>19050</xdr:rowOff>
        </xdr:from>
        <xdr:to>
          <xdr:col>8</xdr:col>
          <xdr:colOff>323850</xdr:colOff>
          <xdr:row>259</xdr:row>
          <xdr:rowOff>276225</xdr:rowOff>
        </xdr:to>
        <xdr:sp macro="" textlink="">
          <xdr:nvSpPr>
            <xdr:cNvPr id="1446" name="Check Box 422" hidden="1">
              <a:extLst>
                <a:ext uri="{63B3BB69-23CF-44E3-9099-C40C66FF867C}">
                  <a14:compatExt spid="_x0000_s1446"/>
                </a:ext>
                <a:ext uri="{FF2B5EF4-FFF2-40B4-BE49-F238E27FC236}">
                  <a16:creationId xmlns:a16="http://schemas.microsoft.com/office/drawing/2014/main" id="{00000000-0008-0000-0000-0000A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259</xdr:row>
          <xdr:rowOff>19050</xdr:rowOff>
        </xdr:from>
        <xdr:to>
          <xdr:col>10</xdr:col>
          <xdr:colOff>276225</xdr:colOff>
          <xdr:row>259</xdr:row>
          <xdr:rowOff>276225</xdr:rowOff>
        </xdr:to>
        <xdr:sp macro="" textlink="">
          <xdr:nvSpPr>
            <xdr:cNvPr id="1447" name="Check Box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160</xdr:row>
          <xdr:rowOff>238125</xdr:rowOff>
        </xdr:from>
        <xdr:to>
          <xdr:col>10</xdr:col>
          <xdr:colOff>581025</xdr:colOff>
          <xdr:row>162</xdr:row>
          <xdr:rowOff>38100</xdr:rowOff>
        </xdr:to>
        <xdr:sp macro="" textlink="">
          <xdr:nvSpPr>
            <xdr:cNvPr id="1450" name="Check Box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159</xdr:row>
          <xdr:rowOff>476250</xdr:rowOff>
        </xdr:from>
        <xdr:to>
          <xdr:col>10</xdr:col>
          <xdr:colOff>581025</xdr:colOff>
          <xdr:row>161</xdr:row>
          <xdr:rowOff>28575</xdr:rowOff>
        </xdr:to>
        <xdr:sp macro="" textlink="">
          <xdr:nvSpPr>
            <xdr:cNvPr id="1452" name="Check Box 428" hidden="1">
              <a:extLst>
                <a:ext uri="{63B3BB69-23CF-44E3-9099-C40C66FF867C}">
                  <a14:compatExt spid="_x0000_s1452"/>
                </a:ext>
                <a:ext uri="{FF2B5EF4-FFF2-40B4-BE49-F238E27FC236}">
                  <a16:creationId xmlns:a16="http://schemas.microsoft.com/office/drawing/2014/main" id="{00000000-0008-0000-0000-0000A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162</xdr:row>
          <xdr:rowOff>238125</xdr:rowOff>
        </xdr:from>
        <xdr:to>
          <xdr:col>10</xdr:col>
          <xdr:colOff>581025</xdr:colOff>
          <xdr:row>164</xdr:row>
          <xdr:rowOff>38100</xdr:rowOff>
        </xdr:to>
        <xdr:sp macro="" textlink="">
          <xdr:nvSpPr>
            <xdr:cNvPr id="1453" name="Check Box 429" hidden="1">
              <a:extLst>
                <a:ext uri="{63B3BB69-23CF-44E3-9099-C40C66FF867C}">
                  <a14:compatExt spid="_x0000_s1453"/>
                </a:ext>
                <a:ext uri="{FF2B5EF4-FFF2-40B4-BE49-F238E27FC236}">
                  <a16:creationId xmlns:a16="http://schemas.microsoft.com/office/drawing/2014/main" id="{00000000-0008-0000-00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165</xdr:row>
          <xdr:rowOff>371475</xdr:rowOff>
        </xdr:from>
        <xdr:to>
          <xdr:col>10</xdr:col>
          <xdr:colOff>581025</xdr:colOff>
          <xdr:row>167</xdr:row>
          <xdr:rowOff>9525</xdr:rowOff>
        </xdr:to>
        <xdr:sp macro="" textlink="">
          <xdr:nvSpPr>
            <xdr:cNvPr id="1454" name="Check Box 430"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163</xdr:row>
          <xdr:rowOff>228600</xdr:rowOff>
        </xdr:from>
        <xdr:to>
          <xdr:col>10</xdr:col>
          <xdr:colOff>581025</xdr:colOff>
          <xdr:row>165</xdr:row>
          <xdr:rowOff>28575</xdr:rowOff>
        </xdr:to>
        <xdr:sp macro="" textlink="">
          <xdr:nvSpPr>
            <xdr:cNvPr id="1455" name="Check Box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161</xdr:row>
          <xdr:rowOff>209550</xdr:rowOff>
        </xdr:from>
        <xdr:to>
          <xdr:col>10</xdr:col>
          <xdr:colOff>581025</xdr:colOff>
          <xdr:row>163</xdr:row>
          <xdr:rowOff>9525</xdr:rowOff>
        </xdr:to>
        <xdr:sp macro="" textlink="">
          <xdr:nvSpPr>
            <xdr:cNvPr id="1456" name="Check Box 432"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165</xdr:row>
          <xdr:rowOff>57150</xdr:rowOff>
        </xdr:from>
        <xdr:to>
          <xdr:col>10</xdr:col>
          <xdr:colOff>581025</xdr:colOff>
          <xdr:row>165</xdr:row>
          <xdr:rowOff>352425</xdr:rowOff>
        </xdr:to>
        <xdr:sp macro="" textlink="">
          <xdr:nvSpPr>
            <xdr:cNvPr id="1457" name="Check Box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174</xdr:row>
          <xdr:rowOff>238125</xdr:rowOff>
        </xdr:from>
        <xdr:to>
          <xdr:col>10</xdr:col>
          <xdr:colOff>590550</xdr:colOff>
          <xdr:row>176</xdr:row>
          <xdr:rowOff>28575</xdr:rowOff>
        </xdr:to>
        <xdr:sp macro="" textlink="">
          <xdr:nvSpPr>
            <xdr:cNvPr id="1458" name="Check Box 434"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178</xdr:row>
          <xdr:rowOff>19050</xdr:rowOff>
        </xdr:from>
        <xdr:to>
          <xdr:col>10</xdr:col>
          <xdr:colOff>581025</xdr:colOff>
          <xdr:row>178</xdr:row>
          <xdr:rowOff>238125</xdr:rowOff>
        </xdr:to>
        <xdr:sp macro="" textlink="">
          <xdr:nvSpPr>
            <xdr:cNvPr id="1459" name="Check Box 435"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179</xdr:row>
          <xdr:rowOff>19050</xdr:rowOff>
        </xdr:from>
        <xdr:to>
          <xdr:col>10</xdr:col>
          <xdr:colOff>581025</xdr:colOff>
          <xdr:row>179</xdr:row>
          <xdr:rowOff>238125</xdr:rowOff>
        </xdr:to>
        <xdr:sp macro="" textlink="">
          <xdr:nvSpPr>
            <xdr:cNvPr id="1460" name="Check Box 436" hidden="1">
              <a:extLst>
                <a:ext uri="{63B3BB69-23CF-44E3-9099-C40C66FF867C}">
                  <a14:compatExt spid="_x0000_s1460"/>
                </a:ext>
                <a:ext uri="{FF2B5EF4-FFF2-40B4-BE49-F238E27FC236}">
                  <a16:creationId xmlns:a16="http://schemas.microsoft.com/office/drawing/2014/main" id="{00000000-0008-0000-0000-0000B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180</xdr:row>
          <xdr:rowOff>19050</xdr:rowOff>
        </xdr:from>
        <xdr:to>
          <xdr:col>10</xdr:col>
          <xdr:colOff>581025</xdr:colOff>
          <xdr:row>180</xdr:row>
          <xdr:rowOff>238125</xdr:rowOff>
        </xdr:to>
        <xdr:sp macro="" textlink="">
          <xdr:nvSpPr>
            <xdr:cNvPr id="1461" name="Check Box 437" hidden="1">
              <a:extLst>
                <a:ext uri="{63B3BB69-23CF-44E3-9099-C40C66FF867C}">
                  <a14:compatExt spid="_x0000_s1461"/>
                </a:ext>
                <a:ext uri="{FF2B5EF4-FFF2-40B4-BE49-F238E27FC236}">
                  <a16:creationId xmlns:a16="http://schemas.microsoft.com/office/drawing/2014/main" id="{00000000-0008-0000-0000-0000B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181</xdr:row>
          <xdr:rowOff>19050</xdr:rowOff>
        </xdr:from>
        <xdr:to>
          <xdr:col>10</xdr:col>
          <xdr:colOff>581025</xdr:colOff>
          <xdr:row>181</xdr:row>
          <xdr:rowOff>238125</xdr:rowOff>
        </xdr:to>
        <xdr:sp macro="" textlink="">
          <xdr:nvSpPr>
            <xdr:cNvPr id="1462" name="Check Box 438" hidden="1">
              <a:extLst>
                <a:ext uri="{63B3BB69-23CF-44E3-9099-C40C66FF867C}">
                  <a14:compatExt spid="_x0000_s1462"/>
                </a:ext>
                <a:ext uri="{FF2B5EF4-FFF2-40B4-BE49-F238E27FC236}">
                  <a16:creationId xmlns:a16="http://schemas.microsoft.com/office/drawing/2014/main" id="{00000000-0008-0000-0000-0000B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188</xdr:row>
          <xdr:rowOff>19050</xdr:rowOff>
        </xdr:from>
        <xdr:to>
          <xdr:col>10</xdr:col>
          <xdr:colOff>581025</xdr:colOff>
          <xdr:row>188</xdr:row>
          <xdr:rowOff>238125</xdr:rowOff>
        </xdr:to>
        <xdr:sp macro="" textlink="">
          <xdr:nvSpPr>
            <xdr:cNvPr id="1463" name="Check Box 439" hidden="1">
              <a:extLst>
                <a:ext uri="{63B3BB69-23CF-44E3-9099-C40C66FF867C}">
                  <a14:compatExt spid="_x0000_s1463"/>
                </a:ext>
                <a:ext uri="{FF2B5EF4-FFF2-40B4-BE49-F238E27FC236}">
                  <a16:creationId xmlns:a16="http://schemas.microsoft.com/office/drawing/2014/main" id="{00000000-0008-0000-0000-0000B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189</xdr:row>
          <xdr:rowOff>19050</xdr:rowOff>
        </xdr:from>
        <xdr:to>
          <xdr:col>10</xdr:col>
          <xdr:colOff>581025</xdr:colOff>
          <xdr:row>189</xdr:row>
          <xdr:rowOff>238125</xdr:rowOff>
        </xdr:to>
        <xdr:sp macro="" textlink="">
          <xdr:nvSpPr>
            <xdr:cNvPr id="1464" name="Check Box 440" hidden="1">
              <a:extLst>
                <a:ext uri="{63B3BB69-23CF-44E3-9099-C40C66FF867C}">
                  <a14:compatExt spid="_x0000_s1464"/>
                </a:ext>
                <a:ext uri="{FF2B5EF4-FFF2-40B4-BE49-F238E27FC236}">
                  <a16:creationId xmlns:a16="http://schemas.microsoft.com/office/drawing/2014/main" id="{00000000-0008-0000-0000-0000B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190</xdr:row>
          <xdr:rowOff>19050</xdr:rowOff>
        </xdr:from>
        <xdr:to>
          <xdr:col>10</xdr:col>
          <xdr:colOff>581025</xdr:colOff>
          <xdr:row>190</xdr:row>
          <xdr:rowOff>238125</xdr:rowOff>
        </xdr:to>
        <xdr:sp macro="" textlink="">
          <xdr:nvSpPr>
            <xdr:cNvPr id="1465" name="Check Box 441" hidden="1">
              <a:extLst>
                <a:ext uri="{63B3BB69-23CF-44E3-9099-C40C66FF867C}">
                  <a14:compatExt spid="_x0000_s1465"/>
                </a:ext>
                <a:ext uri="{FF2B5EF4-FFF2-40B4-BE49-F238E27FC236}">
                  <a16:creationId xmlns:a16="http://schemas.microsoft.com/office/drawing/2014/main" id="{00000000-0008-0000-0000-0000B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193</xdr:row>
          <xdr:rowOff>19050</xdr:rowOff>
        </xdr:from>
        <xdr:to>
          <xdr:col>10</xdr:col>
          <xdr:colOff>581025</xdr:colOff>
          <xdr:row>193</xdr:row>
          <xdr:rowOff>238125</xdr:rowOff>
        </xdr:to>
        <xdr:sp macro="" textlink="">
          <xdr:nvSpPr>
            <xdr:cNvPr id="1466" name="Check Box 442" hidden="1">
              <a:extLst>
                <a:ext uri="{63B3BB69-23CF-44E3-9099-C40C66FF867C}">
                  <a14:compatExt spid="_x0000_s1466"/>
                </a:ext>
                <a:ext uri="{FF2B5EF4-FFF2-40B4-BE49-F238E27FC236}">
                  <a16:creationId xmlns:a16="http://schemas.microsoft.com/office/drawing/2014/main" id="{00000000-0008-0000-0000-0000B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194</xdr:row>
          <xdr:rowOff>19050</xdr:rowOff>
        </xdr:from>
        <xdr:to>
          <xdr:col>10</xdr:col>
          <xdr:colOff>581025</xdr:colOff>
          <xdr:row>194</xdr:row>
          <xdr:rowOff>238125</xdr:rowOff>
        </xdr:to>
        <xdr:sp macro="" textlink="">
          <xdr:nvSpPr>
            <xdr:cNvPr id="1467" name="Check Box 443" hidden="1">
              <a:extLst>
                <a:ext uri="{63B3BB69-23CF-44E3-9099-C40C66FF867C}">
                  <a14:compatExt spid="_x0000_s1467"/>
                </a:ext>
                <a:ext uri="{FF2B5EF4-FFF2-40B4-BE49-F238E27FC236}">
                  <a16:creationId xmlns:a16="http://schemas.microsoft.com/office/drawing/2014/main" id="{00000000-0008-0000-0000-0000B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195</xdr:row>
          <xdr:rowOff>19050</xdr:rowOff>
        </xdr:from>
        <xdr:to>
          <xdr:col>10</xdr:col>
          <xdr:colOff>581025</xdr:colOff>
          <xdr:row>195</xdr:row>
          <xdr:rowOff>238125</xdr:rowOff>
        </xdr:to>
        <xdr:sp macro="" textlink="">
          <xdr:nvSpPr>
            <xdr:cNvPr id="1468" name="Check Box 444" hidden="1">
              <a:extLst>
                <a:ext uri="{63B3BB69-23CF-44E3-9099-C40C66FF867C}">
                  <a14:compatExt spid="_x0000_s1468"/>
                </a:ext>
                <a:ext uri="{FF2B5EF4-FFF2-40B4-BE49-F238E27FC236}">
                  <a16:creationId xmlns:a16="http://schemas.microsoft.com/office/drawing/2014/main" id="{00000000-0008-0000-0000-0000B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196</xdr:row>
          <xdr:rowOff>19050</xdr:rowOff>
        </xdr:from>
        <xdr:to>
          <xdr:col>10</xdr:col>
          <xdr:colOff>581025</xdr:colOff>
          <xdr:row>196</xdr:row>
          <xdr:rowOff>238125</xdr:rowOff>
        </xdr:to>
        <xdr:sp macro="" textlink="">
          <xdr:nvSpPr>
            <xdr:cNvPr id="1469" name="Check Box 445" hidden="1">
              <a:extLst>
                <a:ext uri="{63B3BB69-23CF-44E3-9099-C40C66FF867C}">
                  <a14:compatExt spid="_x0000_s1469"/>
                </a:ext>
                <a:ext uri="{FF2B5EF4-FFF2-40B4-BE49-F238E27FC236}">
                  <a16:creationId xmlns:a16="http://schemas.microsoft.com/office/drawing/2014/main" id="{00000000-0008-0000-0000-0000B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200</xdr:row>
          <xdr:rowOff>19050</xdr:rowOff>
        </xdr:from>
        <xdr:to>
          <xdr:col>10</xdr:col>
          <xdr:colOff>581025</xdr:colOff>
          <xdr:row>200</xdr:row>
          <xdr:rowOff>238125</xdr:rowOff>
        </xdr:to>
        <xdr:sp macro="" textlink="">
          <xdr:nvSpPr>
            <xdr:cNvPr id="1470" name="Check Box 446" hidden="1">
              <a:extLst>
                <a:ext uri="{63B3BB69-23CF-44E3-9099-C40C66FF867C}">
                  <a14:compatExt spid="_x0000_s1470"/>
                </a:ext>
                <a:ext uri="{FF2B5EF4-FFF2-40B4-BE49-F238E27FC236}">
                  <a16:creationId xmlns:a16="http://schemas.microsoft.com/office/drawing/2014/main" id="{00000000-0008-0000-0000-0000B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201</xdr:row>
          <xdr:rowOff>19050</xdr:rowOff>
        </xdr:from>
        <xdr:to>
          <xdr:col>10</xdr:col>
          <xdr:colOff>581025</xdr:colOff>
          <xdr:row>201</xdr:row>
          <xdr:rowOff>238125</xdr:rowOff>
        </xdr:to>
        <xdr:sp macro="" textlink="">
          <xdr:nvSpPr>
            <xdr:cNvPr id="1471" name="Check Box 447" hidden="1">
              <a:extLst>
                <a:ext uri="{63B3BB69-23CF-44E3-9099-C40C66FF867C}">
                  <a14:compatExt spid="_x0000_s1471"/>
                </a:ext>
                <a:ext uri="{FF2B5EF4-FFF2-40B4-BE49-F238E27FC236}">
                  <a16:creationId xmlns:a16="http://schemas.microsoft.com/office/drawing/2014/main" id="{00000000-0008-0000-0000-0000B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202</xdr:row>
          <xdr:rowOff>19050</xdr:rowOff>
        </xdr:from>
        <xdr:to>
          <xdr:col>10</xdr:col>
          <xdr:colOff>581025</xdr:colOff>
          <xdr:row>202</xdr:row>
          <xdr:rowOff>238125</xdr:rowOff>
        </xdr:to>
        <xdr:sp macro="" textlink="">
          <xdr:nvSpPr>
            <xdr:cNvPr id="1472" name="Check Box 448" hidden="1">
              <a:extLst>
                <a:ext uri="{63B3BB69-23CF-44E3-9099-C40C66FF867C}">
                  <a14:compatExt spid="_x0000_s1472"/>
                </a:ext>
                <a:ext uri="{FF2B5EF4-FFF2-40B4-BE49-F238E27FC236}">
                  <a16:creationId xmlns:a16="http://schemas.microsoft.com/office/drawing/2014/main" id="{00000000-0008-0000-0000-0000C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203</xdr:row>
          <xdr:rowOff>19050</xdr:rowOff>
        </xdr:from>
        <xdr:to>
          <xdr:col>10</xdr:col>
          <xdr:colOff>581025</xdr:colOff>
          <xdr:row>203</xdr:row>
          <xdr:rowOff>238125</xdr:rowOff>
        </xdr:to>
        <xdr:sp macro="" textlink="">
          <xdr:nvSpPr>
            <xdr:cNvPr id="1473" name="Check Box 449" hidden="1">
              <a:extLst>
                <a:ext uri="{63B3BB69-23CF-44E3-9099-C40C66FF867C}">
                  <a14:compatExt spid="_x0000_s1473"/>
                </a:ext>
                <a:ext uri="{FF2B5EF4-FFF2-40B4-BE49-F238E27FC236}">
                  <a16:creationId xmlns:a16="http://schemas.microsoft.com/office/drawing/2014/main" id="{00000000-0008-0000-0000-0000C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204</xdr:row>
          <xdr:rowOff>19050</xdr:rowOff>
        </xdr:from>
        <xdr:to>
          <xdr:col>10</xdr:col>
          <xdr:colOff>581025</xdr:colOff>
          <xdr:row>204</xdr:row>
          <xdr:rowOff>238125</xdr:rowOff>
        </xdr:to>
        <xdr:sp macro="" textlink="">
          <xdr:nvSpPr>
            <xdr:cNvPr id="1474" name="Check Box 450" hidden="1">
              <a:extLst>
                <a:ext uri="{63B3BB69-23CF-44E3-9099-C40C66FF867C}">
                  <a14:compatExt spid="_x0000_s1474"/>
                </a:ext>
                <a:ext uri="{FF2B5EF4-FFF2-40B4-BE49-F238E27FC236}">
                  <a16:creationId xmlns:a16="http://schemas.microsoft.com/office/drawing/2014/main" id="{00000000-0008-0000-0000-0000C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205</xdr:row>
          <xdr:rowOff>19050</xdr:rowOff>
        </xdr:from>
        <xdr:to>
          <xdr:col>10</xdr:col>
          <xdr:colOff>581025</xdr:colOff>
          <xdr:row>205</xdr:row>
          <xdr:rowOff>238125</xdr:rowOff>
        </xdr:to>
        <xdr:sp macro="" textlink="">
          <xdr:nvSpPr>
            <xdr:cNvPr id="1475" name="Check Box 451" hidden="1">
              <a:extLst>
                <a:ext uri="{63B3BB69-23CF-44E3-9099-C40C66FF867C}">
                  <a14:compatExt spid="_x0000_s1475"/>
                </a:ext>
                <a:ext uri="{FF2B5EF4-FFF2-40B4-BE49-F238E27FC236}">
                  <a16:creationId xmlns:a16="http://schemas.microsoft.com/office/drawing/2014/main" id="{00000000-0008-0000-0000-0000C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206</xdr:row>
          <xdr:rowOff>19050</xdr:rowOff>
        </xdr:from>
        <xdr:to>
          <xdr:col>10</xdr:col>
          <xdr:colOff>581025</xdr:colOff>
          <xdr:row>206</xdr:row>
          <xdr:rowOff>238125</xdr:rowOff>
        </xdr:to>
        <xdr:sp macro="" textlink="">
          <xdr:nvSpPr>
            <xdr:cNvPr id="1476" name="Check Box 452"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207</xdr:row>
          <xdr:rowOff>19050</xdr:rowOff>
        </xdr:from>
        <xdr:to>
          <xdr:col>10</xdr:col>
          <xdr:colOff>581025</xdr:colOff>
          <xdr:row>207</xdr:row>
          <xdr:rowOff>238125</xdr:rowOff>
        </xdr:to>
        <xdr:sp macro="" textlink="">
          <xdr:nvSpPr>
            <xdr:cNvPr id="1477" name="Check Box 453" hidden="1">
              <a:extLst>
                <a:ext uri="{63B3BB69-23CF-44E3-9099-C40C66FF867C}">
                  <a14:compatExt spid="_x0000_s1477"/>
                </a:ext>
                <a:ext uri="{FF2B5EF4-FFF2-40B4-BE49-F238E27FC236}">
                  <a16:creationId xmlns:a16="http://schemas.microsoft.com/office/drawing/2014/main" id="{00000000-0008-0000-0000-0000C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211</xdr:row>
          <xdr:rowOff>19050</xdr:rowOff>
        </xdr:from>
        <xdr:to>
          <xdr:col>10</xdr:col>
          <xdr:colOff>581025</xdr:colOff>
          <xdr:row>211</xdr:row>
          <xdr:rowOff>238125</xdr:rowOff>
        </xdr:to>
        <xdr:sp macro="" textlink="">
          <xdr:nvSpPr>
            <xdr:cNvPr id="1478" name="Check Box 454" hidden="1">
              <a:extLst>
                <a:ext uri="{63B3BB69-23CF-44E3-9099-C40C66FF867C}">
                  <a14:compatExt spid="_x0000_s1478"/>
                </a:ext>
                <a:ext uri="{FF2B5EF4-FFF2-40B4-BE49-F238E27FC236}">
                  <a16:creationId xmlns:a16="http://schemas.microsoft.com/office/drawing/2014/main" id="{00000000-0008-0000-0000-0000C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212</xdr:row>
          <xdr:rowOff>19050</xdr:rowOff>
        </xdr:from>
        <xdr:to>
          <xdr:col>10</xdr:col>
          <xdr:colOff>581025</xdr:colOff>
          <xdr:row>212</xdr:row>
          <xdr:rowOff>238125</xdr:rowOff>
        </xdr:to>
        <xdr:sp macro="" textlink="">
          <xdr:nvSpPr>
            <xdr:cNvPr id="1479" name="Check Box 455" hidden="1">
              <a:extLst>
                <a:ext uri="{63B3BB69-23CF-44E3-9099-C40C66FF867C}">
                  <a14:compatExt spid="_x0000_s1479"/>
                </a:ext>
                <a:ext uri="{FF2B5EF4-FFF2-40B4-BE49-F238E27FC236}">
                  <a16:creationId xmlns:a16="http://schemas.microsoft.com/office/drawing/2014/main" id="{00000000-0008-0000-0000-0000C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213</xdr:row>
          <xdr:rowOff>19050</xdr:rowOff>
        </xdr:from>
        <xdr:to>
          <xdr:col>10</xdr:col>
          <xdr:colOff>581025</xdr:colOff>
          <xdr:row>213</xdr:row>
          <xdr:rowOff>238125</xdr:rowOff>
        </xdr:to>
        <xdr:sp macro="" textlink="">
          <xdr:nvSpPr>
            <xdr:cNvPr id="1480" name="Check Box 456"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214</xdr:row>
          <xdr:rowOff>19050</xdr:rowOff>
        </xdr:from>
        <xdr:to>
          <xdr:col>10</xdr:col>
          <xdr:colOff>581025</xdr:colOff>
          <xdr:row>214</xdr:row>
          <xdr:rowOff>238125</xdr:rowOff>
        </xdr:to>
        <xdr:sp macro="" textlink="">
          <xdr:nvSpPr>
            <xdr:cNvPr id="1481" name="Check Box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215</xdr:row>
          <xdr:rowOff>19050</xdr:rowOff>
        </xdr:from>
        <xdr:to>
          <xdr:col>10</xdr:col>
          <xdr:colOff>581025</xdr:colOff>
          <xdr:row>215</xdr:row>
          <xdr:rowOff>238125</xdr:rowOff>
        </xdr:to>
        <xdr:sp macro="" textlink="">
          <xdr:nvSpPr>
            <xdr:cNvPr id="1482" name="Check Box 458" hidden="1">
              <a:extLst>
                <a:ext uri="{63B3BB69-23CF-44E3-9099-C40C66FF867C}">
                  <a14:compatExt spid="_x0000_s1482"/>
                </a:ext>
                <a:ext uri="{FF2B5EF4-FFF2-40B4-BE49-F238E27FC236}">
                  <a16:creationId xmlns:a16="http://schemas.microsoft.com/office/drawing/2014/main" id="{00000000-0008-0000-0000-0000C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216</xdr:row>
          <xdr:rowOff>19050</xdr:rowOff>
        </xdr:from>
        <xdr:to>
          <xdr:col>10</xdr:col>
          <xdr:colOff>581025</xdr:colOff>
          <xdr:row>216</xdr:row>
          <xdr:rowOff>238125</xdr:rowOff>
        </xdr:to>
        <xdr:sp macro="" textlink="">
          <xdr:nvSpPr>
            <xdr:cNvPr id="1483" name="Check Box 459" hidden="1">
              <a:extLst>
                <a:ext uri="{63B3BB69-23CF-44E3-9099-C40C66FF867C}">
                  <a14:compatExt spid="_x0000_s1483"/>
                </a:ext>
                <a:ext uri="{FF2B5EF4-FFF2-40B4-BE49-F238E27FC236}">
                  <a16:creationId xmlns:a16="http://schemas.microsoft.com/office/drawing/2014/main" id="{00000000-0008-0000-0000-0000C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581025</xdr:colOff>
          <xdr:row>222</xdr:row>
          <xdr:rowOff>19050</xdr:rowOff>
        </xdr:from>
        <xdr:to>
          <xdr:col>7</xdr:col>
          <xdr:colOff>95250</xdr:colOff>
          <xdr:row>222</xdr:row>
          <xdr:rowOff>238125</xdr:rowOff>
        </xdr:to>
        <xdr:sp macro="" textlink="">
          <xdr:nvSpPr>
            <xdr:cNvPr id="1484" name="Check Box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581025</xdr:colOff>
          <xdr:row>223</xdr:row>
          <xdr:rowOff>19050</xdr:rowOff>
        </xdr:from>
        <xdr:to>
          <xdr:col>7</xdr:col>
          <xdr:colOff>95250</xdr:colOff>
          <xdr:row>223</xdr:row>
          <xdr:rowOff>238125</xdr:rowOff>
        </xdr:to>
        <xdr:sp macro="" textlink="">
          <xdr:nvSpPr>
            <xdr:cNvPr id="1487" name="Check Box 463"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581025</xdr:colOff>
          <xdr:row>224</xdr:row>
          <xdr:rowOff>19050</xdr:rowOff>
        </xdr:from>
        <xdr:to>
          <xdr:col>7</xdr:col>
          <xdr:colOff>95250</xdr:colOff>
          <xdr:row>224</xdr:row>
          <xdr:rowOff>238125</xdr:rowOff>
        </xdr:to>
        <xdr:sp macro="" textlink="">
          <xdr:nvSpPr>
            <xdr:cNvPr id="1488" name="Check Box 464"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581025</xdr:colOff>
          <xdr:row>225</xdr:row>
          <xdr:rowOff>19050</xdr:rowOff>
        </xdr:from>
        <xdr:to>
          <xdr:col>7</xdr:col>
          <xdr:colOff>95250</xdr:colOff>
          <xdr:row>225</xdr:row>
          <xdr:rowOff>238125</xdr:rowOff>
        </xdr:to>
        <xdr:sp macro="" textlink="">
          <xdr:nvSpPr>
            <xdr:cNvPr id="1489" name="Check Box 465" hidden="1">
              <a:extLst>
                <a:ext uri="{63B3BB69-23CF-44E3-9099-C40C66FF867C}">
                  <a14:compatExt spid="_x0000_s1489"/>
                </a:ext>
                <a:ext uri="{FF2B5EF4-FFF2-40B4-BE49-F238E27FC236}">
                  <a16:creationId xmlns:a16="http://schemas.microsoft.com/office/drawing/2014/main" id="{00000000-0008-0000-0000-0000D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581025</xdr:colOff>
          <xdr:row>226</xdr:row>
          <xdr:rowOff>19050</xdr:rowOff>
        </xdr:from>
        <xdr:to>
          <xdr:col>7</xdr:col>
          <xdr:colOff>95250</xdr:colOff>
          <xdr:row>226</xdr:row>
          <xdr:rowOff>238125</xdr:rowOff>
        </xdr:to>
        <xdr:sp macro="" textlink="">
          <xdr:nvSpPr>
            <xdr:cNvPr id="1490" name="Check Box 466" hidden="1">
              <a:extLst>
                <a:ext uri="{63B3BB69-23CF-44E3-9099-C40C66FF867C}">
                  <a14:compatExt spid="_x0000_s1490"/>
                </a:ext>
                <a:ext uri="{FF2B5EF4-FFF2-40B4-BE49-F238E27FC236}">
                  <a16:creationId xmlns:a16="http://schemas.microsoft.com/office/drawing/2014/main" id="{00000000-0008-0000-0000-0000D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581025</xdr:colOff>
          <xdr:row>222</xdr:row>
          <xdr:rowOff>19050</xdr:rowOff>
        </xdr:from>
        <xdr:to>
          <xdr:col>9</xdr:col>
          <xdr:colOff>95250</xdr:colOff>
          <xdr:row>222</xdr:row>
          <xdr:rowOff>238125</xdr:rowOff>
        </xdr:to>
        <xdr:sp macro="" textlink="">
          <xdr:nvSpPr>
            <xdr:cNvPr id="1491" name="Check Box 467"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581025</xdr:colOff>
          <xdr:row>223</xdr:row>
          <xdr:rowOff>19050</xdr:rowOff>
        </xdr:from>
        <xdr:to>
          <xdr:col>9</xdr:col>
          <xdr:colOff>95250</xdr:colOff>
          <xdr:row>223</xdr:row>
          <xdr:rowOff>238125</xdr:rowOff>
        </xdr:to>
        <xdr:sp macro="" textlink="">
          <xdr:nvSpPr>
            <xdr:cNvPr id="1492" name="Check Box 468" hidden="1">
              <a:extLst>
                <a:ext uri="{63B3BB69-23CF-44E3-9099-C40C66FF867C}">
                  <a14:compatExt spid="_x0000_s1492"/>
                </a:ext>
                <a:ext uri="{FF2B5EF4-FFF2-40B4-BE49-F238E27FC236}">
                  <a16:creationId xmlns:a16="http://schemas.microsoft.com/office/drawing/2014/main" id="{00000000-0008-0000-0000-0000D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581025</xdr:colOff>
          <xdr:row>224</xdr:row>
          <xdr:rowOff>19050</xdr:rowOff>
        </xdr:from>
        <xdr:to>
          <xdr:col>9</xdr:col>
          <xdr:colOff>95250</xdr:colOff>
          <xdr:row>224</xdr:row>
          <xdr:rowOff>238125</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581025</xdr:colOff>
          <xdr:row>225</xdr:row>
          <xdr:rowOff>19050</xdr:rowOff>
        </xdr:from>
        <xdr:to>
          <xdr:col>9</xdr:col>
          <xdr:colOff>95250</xdr:colOff>
          <xdr:row>225</xdr:row>
          <xdr:rowOff>238125</xdr:rowOff>
        </xdr:to>
        <xdr:sp macro="" textlink="">
          <xdr:nvSpPr>
            <xdr:cNvPr id="1494" name="Check Box 470" hidden="1">
              <a:extLst>
                <a:ext uri="{63B3BB69-23CF-44E3-9099-C40C66FF867C}">
                  <a14:compatExt spid="_x0000_s1494"/>
                </a:ext>
                <a:ext uri="{FF2B5EF4-FFF2-40B4-BE49-F238E27FC236}">
                  <a16:creationId xmlns:a16="http://schemas.microsoft.com/office/drawing/2014/main" id="{00000000-0008-0000-0000-0000D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581025</xdr:colOff>
          <xdr:row>226</xdr:row>
          <xdr:rowOff>19050</xdr:rowOff>
        </xdr:from>
        <xdr:to>
          <xdr:col>9</xdr:col>
          <xdr:colOff>95250</xdr:colOff>
          <xdr:row>226</xdr:row>
          <xdr:rowOff>238125</xdr:rowOff>
        </xdr:to>
        <xdr:sp macro="" textlink="">
          <xdr:nvSpPr>
            <xdr:cNvPr id="1495" name="Check Box 471" hidden="1">
              <a:extLst>
                <a:ext uri="{63B3BB69-23CF-44E3-9099-C40C66FF867C}">
                  <a14:compatExt spid="_x0000_s1495"/>
                </a:ext>
                <a:ext uri="{FF2B5EF4-FFF2-40B4-BE49-F238E27FC236}">
                  <a16:creationId xmlns:a16="http://schemas.microsoft.com/office/drawing/2014/main" id="{00000000-0008-0000-0000-0000D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409575</xdr:colOff>
          <xdr:row>222</xdr:row>
          <xdr:rowOff>19050</xdr:rowOff>
        </xdr:from>
        <xdr:to>
          <xdr:col>5</xdr:col>
          <xdr:colOff>666750</xdr:colOff>
          <xdr:row>222</xdr:row>
          <xdr:rowOff>238125</xdr:rowOff>
        </xdr:to>
        <xdr:sp macro="" textlink="">
          <xdr:nvSpPr>
            <xdr:cNvPr id="1496" name="Check Box 472" hidden="1">
              <a:extLst>
                <a:ext uri="{63B3BB69-23CF-44E3-9099-C40C66FF867C}">
                  <a14:compatExt spid="_x0000_s1496"/>
                </a:ext>
                <a:ext uri="{FF2B5EF4-FFF2-40B4-BE49-F238E27FC236}">
                  <a16:creationId xmlns:a16="http://schemas.microsoft.com/office/drawing/2014/main" id="{00000000-0008-0000-0000-0000D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409575</xdr:colOff>
          <xdr:row>223</xdr:row>
          <xdr:rowOff>19050</xdr:rowOff>
        </xdr:from>
        <xdr:to>
          <xdr:col>5</xdr:col>
          <xdr:colOff>666750</xdr:colOff>
          <xdr:row>223</xdr:row>
          <xdr:rowOff>238125</xdr:rowOff>
        </xdr:to>
        <xdr:sp macro="" textlink="">
          <xdr:nvSpPr>
            <xdr:cNvPr id="1497" name="Check Box 473" hidden="1">
              <a:extLst>
                <a:ext uri="{63B3BB69-23CF-44E3-9099-C40C66FF867C}">
                  <a14:compatExt spid="_x0000_s1497"/>
                </a:ext>
                <a:ext uri="{FF2B5EF4-FFF2-40B4-BE49-F238E27FC236}">
                  <a16:creationId xmlns:a16="http://schemas.microsoft.com/office/drawing/2014/main" id="{00000000-0008-0000-0000-0000D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409575</xdr:colOff>
          <xdr:row>224</xdr:row>
          <xdr:rowOff>19050</xdr:rowOff>
        </xdr:from>
        <xdr:to>
          <xdr:col>5</xdr:col>
          <xdr:colOff>666750</xdr:colOff>
          <xdr:row>224</xdr:row>
          <xdr:rowOff>238125</xdr:rowOff>
        </xdr:to>
        <xdr:sp macro="" textlink="">
          <xdr:nvSpPr>
            <xdr:cNvPr id="1498" name="Check Box 474" hidden="1">
              <a:extLst>
                <a:ext uri="{63B3BB69-23CF-44E3-9099-C40C66FF867C}">
                  <a14:compatExt spid="_x0000_s1498"/>
                </a:ext>
                <a:ext uri="{FF2B5EF4-FFF2-40B4-BE49-F238E27FC236}">
                  <a16:creationId xmlns:a16="http://schemas.microsoft.com/office/drawing/2014/main" id="{00000000-0008-0000-0000-0000D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409575</xdr:colOff>
          <xdr:row>225</xdr:row>
          <xdr:rowOff>19050</xdr:rowOff>
        </xdr:from>
        <xdr:to>
          <xdr:col>5</xdr:col>
          <xdr:colOff>666750</xdr:colOff>
          <xdr:row>225</xdr:row>
          <xdr:rowOff>238125</xdr:rowOff>
        </xdr:to>
        <xdr:sp macro="" textlink="">
          <xdr:nvSpPr>
            <xdr:cNvPr id="1499" name="Check Box 475" hidden="1">
              <a:extLst>
                <a:ext uri="{63B3BB69-23CF-44E3-9099-C40C66FF867C}">
                  <a14:compatExt spid="_x0000_s1499"/>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409575</xdr:colOff>
          <xdr:row>226</xdr:row>
          <xdr:rowOff>19050</xdr:rowOff>
        </xdr:from>
        <xdr:to>
          <xdr:col>5</xdr:col>
          <xdr:colOff>666750</xdr:colOff>
          <xdr:row>226</xdr:row>
          <xdr:rowOff>238125</xdr:rowOff>
        </xdr:to>
        <xdr:sp macro="" textlink="">
          <xdr:nvSpPr>
            <xdr:cNvPr id="1500" name="Check Box 476" hidden="1">
              <a:extLst>
                <a:ext uri="{63B3BB69-23CF-44E3-9099-C40C66FF867C}">
                  <a14:compatExt spid="_x0000_s1500"/>
                </a:ext>
                <a:ext uri="{FF2B5EF4-FFF2-40B4-BE49-F238E27FC236}">
                  <a16:creationId xmlns:a16="http://schemas.microsoft.com/office/drawing/2014/main" id="{00000000-0008-0000-0000-0000D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581025</xdr:colOff>
          <xdr:row>227</xdr:row>
          <xdr:rowOff>104775</xdr:rowOff>
        </xdr:from>
        <xdr:to>
          <xdr:col>7</xdr:col>
          <xdr:colOff>95250</xdr:colOff>
          <xdr:row>228</xdr:row>
          <xdr:rowOff>76200</xdr:rowOff>
        </xdr:to>
        <xdr:sp macro="" textlink="">
          <xdr:nvSpPr>
            <xdr:cNvPr id="1501" name="Check Box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409575</xdr:colOff>
          <xdr:row>227</xdr:row>
          <xdr:rowOff>104775</xdr:rowOff>
        </xdr:from>
        <xdr:to>
          <xdr:col>5</xdr:col>
          <xdr:colOff>666750</xdr:colOff>
          <xdr:row>228</xdr:row>
          <xdr:rowOff>76200</xdr:rowOff>
        </xdr:to>
        <xdr:sp macro="" textlink="">
          <xdr:nvSpPr>
            <xdr:cNvPr id="1503" name="Check Box 479" hidden="1">
              <a:extLst>
                <a:ext uri="{63B3BB69-23CF-44E3-9099-C40C66FF867C}">
                  <a14:compatExt spid="_x0000_s1503"/>
                </a:ext>
                <a:ext uri="{FF2B5EF4-FFF2-40B4-BE49-F238E27FC236}">
                  <a16:creationId xmlns:a16="http://schemas.microsoft.com/office/drawing/2014/main" id="{00000000-0008-0000-0000-0000D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381000</xdr:colOff>
      <xdr:row>277</xdr:row>
      <xdr:rowOff>69056</xdr:rowOff>
    </xdr:from>
    <xdr:to>
      <xdr:col>9</xdr:col>
      <xdr:colOff>397668</xdr:colOff>
      <xdr:row>279</xdr:row>
      <xdr:rowOff>0</xdr:rowOff>
    </xdr:to>
    <xdr:sp macro="" textlink="">
      <xdr:nvSpPr>
        <xdr:cNvPr id="5" name="Freccia a destra 4">
          <a:hlinkClick xmlns:r="http://schemas.openxmlformats.org/officeDocument/2006/relationships" r:id="rId2"/>
          <a:extLst>
            <a:ext uri="{FF2B5EF4-FFF2-40B4-BE49-F238E27FC236}">
              <a16:creationId xmlns:a16="http://schemas.microsoft.com/office/drawing/2014/main" id="{084313A3-C273-47E8-8435-BFCFED01CFCA}"/>
            </a:ext>
          </a:extLst>
        </xdr:cNvPr>
        <xdr:cNvSpPr/>
      </xdr:nvSpPr>
      <xdr:spPr>
        <a:xfrm>
          <a:off x="3162300" y="64086581"/>
          <a:ext cx="4198143" cy="626269"/>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marL="0" indent="0" algn="ctr"/>
          <a:r>
            <a:rPr lang="it-IT" sz="1400">
              <a:solidFill>
                <a:schemeClr val="lt1"/>
              </a:solidFill>
              <a:latin typeface="Eras Demi ITC" panose="020B0805030504020804" pitchFamily="34" charset="0"/>
              <a:ea typeface="+mn-ea"/>
              <a:cs typeface="+mn-cs"/>
            </a:rPr>
            <a:t>Focus POLITICHE</a:t>
          </a:r>
          <a:r>
            <a:rPr lang="it-IT" sz="1400" baseline="0">
              <a:solidFill>
                <a:schemeClr val="lt1"/>
              </a:solidFill>
              <a:latin typeface="Eras Demi ITC" panose="020B0805030504020804" pitchFamily="34" charset="0"/>
              <a:ea typeface="+mn-ea"/>
              <a:cs typeface="+mn-cs"/>
            </a:rPr>
            <a:t> RETRIBUTIVE</a:t>
          </a:r>
          <a:endParaRPr lang="it-IT" sz="1400">
            <a:solidFill>
              <a:schemeClr val="lt1"/>
            </a:solidFill>
            <a:latin typeface="Eras Demi ITC" panose="020B0805030504020804" pitchFamily="34" charset="0"/>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314325</xdr:colOff>
          <xdr:row>13</xdr:row>
          <xdr:rowOff>19050</xdr:rowOff>
        </xdr:from>
        <xdr:to>
          <xdr:col>8</xdr:col>
          <xdr:colOff>561975</xdr:colOff>
          <xdr:row>13</xdr:row>
          <xdr:rowOff>238125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323850</xdr:colOff>
          <xdr:row>13</xdr:row>
          <xdr:rowOff>238125</xdr:rowOff>
        </xdr:from>
        <xdr:to>
          <xdr:col>8</xdr:col>
          <xdr:colOff>581025</xdr:colOff>
          <xdr:row>15</xdr:row>
          <xdr:rowOff>38100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323850</xdr:colOff>
          <xdr:row>14</xdr:row>
          <xdr:rowOff>238125</xdr:rowOff>
        </xdr:from>
        <xdr:to>
          <xdr:col>8</xdr:col>
          <xdr:colOff>581025</xdr:colOff>
          <xdr:row>16</xdr:row>
          <xdr:rowOff>38100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323850</xdr:colOff>
          <xdr:row>15</xdr:row>
          <xdr:rowOff>238125</xdr:rowOff>
        </xdr:from>
        <xdr:to>
          <xdr:col>8</xdr:col>
          <xdr:colOff>581025</xdr:colOff>
          <xdr:row>17</xdr:row>
          <xdr:rowOff>38100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333375</xdr:colOff>
          <xdr:row>16</xdr:row>
          <xdr:rowOff>238125</xdr:rowOff>
        </xdr:from>
        <xdr:to>
          <xdr:col>8</xdr:col>
          <xdr:colOff>590550</xdr:colOff>
          <xdr:row>18</xdr:row>
          <xdr:rowOff>38100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333375</xdr:colOff>
          <xdr:row>17</xdr:row>
          <xdr:rowOff>238125</xdr:rowOff>
        </xdr:from>
        <xdr:to>
          <xdr:col>8</xdr:col>
          <xdr:colOff>590550</xdr:colOff>
          <xdr:row>19</xdr:row>
          <xdr:rowOff>38100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18</xdr:row>
          <xdr:rowOff>238125</xdr:rowOff>
        </xdr:from>
        <xdr:to>
          <xdr:col>8</xdr:col>
          <xdr:colOff>600075</xdr:colOff>
          <xdr:row>20</xdr:row>
          <xdr:rowOff>28575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19</xdr:row>
          <xdr:rowOff>238125</xdr:rowOff>
        </xdr:from>
        <xdr:to>
          <xdr:col>8</xdr:col>
          <xdr:colOff>600075</xdr:colOff>
          <xdr:row>21</xdr:row>
          <xdr:rowOff>28575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314325</xdr:colOff>
          <xdr:row>13</xdr:row>
          <xdr:rowOff>19050</xdr:rowOff>
        </xdr:from>
        <xdr:to>
          <xdr:col>9</xdr:col>
          <xdr:colOff>561975</xdr:colOff>
          <xdr:row>13</xdr:row>
          <xdr:rowOff>238125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323850</xdr:colOff>
          <xdr:row>13</xdr:row>
          <xdr:rowOff>238125</xdr:rowOff>
        </xdr:from>
        <xdr:to>
          <xdr:col>9</xdr:col>
          <xdr:colOff>581025</xdr:colOff>
          <xdr:row>15</xdr:row>
          <xdr:rowOff>38100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323850</xdr:colOff>
          <xdr:row>14</xdr:row>
          <xdr:rowOff>238125</xdr:rowOff>
        </xdr:from>
        <xdr:to>
          <xdr:col>9</xdr:col>
          <xdr:colOff>581025</xdr:colOff>
          <xdr:row>16</xdr:row>
          <xdr:rowOff>38100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323850</xdr:colOff>
          <xdr:row>15</xdr:row>
          <xdr:rowOff>238125</xdr:rowOff>
        </xdr:from>
        <xdr:to>
          <xdr:col>9</xdr:col>
          <xdr:colOff>581025</xdr:colOff>
          <xdr:row>17</xdr:row>
          <xdr:rowOff>38100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333375</xdr:colOff>
          <xdr:row>16</xdr:row>
          <xdr:rowOff>238125</xdr:rowOff>
        </xdr:from>
        <xdr:to>
          <xdr:col>9</xdr:col>
          <xdr:colOff>590550</xdr:colOff>
          <xdr:row>18</xdr:row>
          <xdr:rowOff>38100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333375</xdr:colOff>
          <xdr:row>17</xdr:row>
          <xdr:rowOff>238125</xdr:rowOff>
        </xdr:from>
        <xdr:to>
          <xdr:col>9</xdr:col>
          <xdr:colOff>590550</xdr:colOff>
          <xdr:row>19</xdr:row>
          <xdr:rowOff>38100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342900</xdr:colOff>
          <xdr:row>18</xdr:row>
          <xdr:rowOff>238125</xdr:rowOff>
        </xdr:from>
        <xdr:to>
          <xdr:col>9</xdr:col>
          <xdr:colOff>600075</xdr:colOff>
          <xdr:row>20</xdr:row>
          <xdr:rowOff>28575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342900</xdr:colOff>
          <xdr:row>19</xdr:row>
          <xdr:rowOff>238125</xdr:rowOff>
        </xdr:from>
        <xdr:to>
          <xdr:col>9</xdr:col>
          <xdr:colOff>600075</xdr:colOff>
          <xdr:row>21</xdr:row>
          <xdr:rowOff>28575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314325</xdr:colOff>
          <xdr:row>13</xdr:row>
          <xdr:rowOff>19050</xdr:rowOff>
        </xdr:from>
        <xdr:to>
          <xdr:col>10</xdr:col>
          <xdr:colOff>561975</xdr:colOff>
          <xdr:row>13</xdr:row>
          <xdr:rowOff>238125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13</xdr:row>
          <xdr:rowOff>238125</xdr:rowOff>
        </xdr:from>
        <xdr:to>
          <xdr:col>10</xdr:col>
          <xdr:colOff>581025</xdr:colOff>
          <xdr:row>15</xdr:row>
          <xdr:rowOff>38100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14</xdr:row>
          <xdr:rowOff>238125</xdr:rowOff>
        </xdr:from>
        <xdr:to>
          <xdr:col>10</xdr:col>
          <xdr:colOff>581025</xdr:colOff>
          <xdr:row>16</xdr:row>
          <xdr:rowOff>38100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15</xdr:row>
          <xdr:rowOff>238125</xdr:rowOff>
        </xdr:from>
        <xdr:to>
          <xdr:col>10</xdr:col>
          <xdr:colOff>581025</xdr:colOff>
          <xdr:row>17</xdr:row>
          <xdr:rowOff>38100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16</xdr:row>
          <xdr:rowOff>238125</xdr:rowOff>
        </xdr:from>
        <xdr:to>
          <xdr:col>10</xdr:col>
          <xdr:colOff>590550</xdr:colOff>
          <xdr:row>18</xdr:row>
          <xdr:rowOff>38100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17</xdr:row>
          <xdr:rowOff>238125</xdr:rowOff>
        </xdr:from>
        <xdr:to>
          <xdr:col>10</xdr:col>
          <xdr:colOff>590550</xdr:colOff>
          <xdr:row>19</xdr:row>
          <xdr:rowOff>38100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18</xdr:row>
          <xdr:rowOff>238125</xdr:rowOff>
        </xdr:from>
        <xdr:to>
          <xdr:col>10</xdr:col>
          <xdr:colOff>600075</xdr:colOff>
          <xdr:row>20</xdr:row>
          <xdr:rowOff>28575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19</xdr:row>
          <xdr:rowOff>238125</xdr:rowOff>
        </xdr:from>
        <xdr:to>
          <xdr:col>10</xdr:col>
          <xdr:colOff>600075</xdr:colOff>
          <xdr:row>21</xdr:row>
          <xdr:rowOff>28575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314325</xdr:colOff>
          <xdr:row>13</xdr:row>
          <xdr:rowOff>19050</xdr:rowOff>
        </xdr:from>
        <xdr:to>
          <xdr:col>11</xdr:col>
          <xdr:colOff>561975</xdr:colOff>
          <xdr:row>13</xdr:row>
          <xdr:rowOff>238125</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323850</xdr:colOff>
          <xdr:row>13</xdr:row>
          <xdr:rowOff>238125</xdr:rowOff>
        </xdr:from>
        <xdr:to>
          <xdr:col>11</xdr:col>
          <xdr:colOff>581025</xdr:colOff>
          <xdr:row>15</xdr:row>
          <xdr:rowOff>38100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323850</xdr:colOff>
          <xdr:row>14</xdr:row>
          <xdr:rowOff>238125</xdr:rowOff>
        </xdr:from>
        <xdr:to>
          <xdr:col>11</xdr:col>
          <xdr:colOff>581025</xdr:colOff>
          <xdr:row>16</xdr:row>
          <xdr:rowOff>38100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323850</xdr:colOff>
          <xdr:row>15</xdr:row>
          <xdr:rowOff>238125</xdr:rowOff>
        </xdr:from>
        <xdr:to>
          <xdr:col>11</xdr:col>
          <xdr:colOff>581025</xdr:colOff>
          <xdr:row>17</xdr:row>
          <xdr:rowOff>38100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16</xdr:row>
          <xdr:rowOff>238125</xdr:rowOff>
        </xdr:from>
        <xdr:to>
          <xdr:col>11</xdr:col>
          <xdr:colOff>590550</xdr:colOff>
          <xdr:row>18</xdr:row>
          <xdr:rowOff>38100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17</xdr:row>
          <xdr:rowOff>238125</xdr:rowOff>
        </xdr:from>
        <xdr:to>
          <xdr:col>11</xdr:col>
          <xdr:colOff>590550</xdr:colOff>
          <xdr:row>19</xdr:row>
          <xdr:rowOff>38100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342900</xdr:colOff>
          <xdr:row>18</xdr:row>
          <xdr:rowOff>238125</xdr:rowOff>
        </xdr:from>
        <xdr:to>
          <xdr:col>11</xdr:col>
          <xdr:colOff>600075</xdr:colOff>
          <xdr:row>20</xdr:row>
          <xdr:rowOff>28575</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342900</xdr:colOff>
          <xdr:row>19</xdr:row>
          <xdr:rowOff>238125</xdr:rowOff>
        </xdr:from>
        <xdr:to>
          <xdr:col>11</xdr:col>
          <xdr:colOff>600075</xdr:colOff>
          <xdr:row>21</xdr:row>
          <xdr:rowOff>28575</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514350</xdr:colOff>
          <xdr:row>9</xdr:row>
          <xdr:rowOff>9525</xdr:rowOff>
        </xdr:from>
        <xdr:to>
          <xdr:col>7</xdr:col>
          <xdr:colOff>752475</xdr:colOff>
          <xdr:row>10</xdr:row>
          <xdr:rowOff>47625</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485775</xdr:colOff>
          <xdr:row>9</xdr:row>
          <xdr:rowOff>9525</xdr:rowOff>
        </xdr:from>
        <xdr:to>
          <xdr:col>10</xdr:col>
          <xdr:colOff>133350</xdr:colOff>
          <xdr:row>10</xdr:row>
          <xdr:rowOff>47625</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44</xdr:row>
          <xdr:rowOff>47625</xdr:rowOff>
        </xdr:from>
        <xdr:to>
          <xdr:col>7</xdr:col>
          <xdr:colOff>542925</xdr:colOff>
          <xdr:row>45</xdr:row>
          <xdr:rowOff>9525</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45</xdr:row>
          <xdr:rowOff>38100</xdr:rowOff>
        </xdr:from>
        <xdr:to>
          <xdr:col>7</xdr:col>
          <xdr:colOff>542925</xdr:colOff>
          <xdr:row>46</xdr:row>
          <xdr:rowOff>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46</xdr:row>
          <xdr:rowOff>28575</xdr:rowOff>
        </xdr:from>
        <xdr:to>
          <xdr:col>7</xdr:col>
          <xdr:colOff>542925</xdr:colOff>
          <xdr:row>47</xdr:row>
          <xdr:rowOff>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47</xdr:row>
          <xdr:rowOff>47625</xdr:rowOff>
        </xdr:from>
        <xdr:to>
          <xdr:col>7</xdr:col>
          <xdr:colOff>542925</xdr:colOff>
          <xdr:row>48</xdr:row>
          <xdr:rowOff>9525</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48</xdr:row>
          <xdr:rowOff>19050</xdr:rowOff>
        </xdr:from>
        <xdr:to>
          <xdr:col>7</xdr:col>
          <xdr:colOff>542925</xdr:colOff>
          <xdr:row>48</xdr:row>
          <xdr:rowOff>190500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1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49</xdr:row>
          <xdr:rowOff>28575</xdr:rowOff>
        </xdr:from>
        <xdr:to>
          <xdr:col>7</xdr:col>
          <xdr:colOff>542925</xdr:colOff>
          <xdr:row>50</xdr:row>
          <xdr:rowOff>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1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50</xdr:row>
          <xdr:rowOff>0</xdr:rowOff>
        </xdr:from>
        <xdr:to>
          <xdr:col>7</xdr:col>
          <xdr:colOff>542925</xdr:colOff>
          <xdr:row>50</xdr:row>
          <xdr:rowOff>190500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1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51</xdr:row>
          <xdr:rowOff>0</xdr:rowOff>
        </xdr:from>
        <xdr:to>
          <xdr:col>7</xdr:col>
          <xdr:colOff>542925</xdr:colOff>
          <xdr:row>51</xdr:row>
          <xdr:rowOff>190500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1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52</xdr:row>
          <xdr:rowOff>9525</xdr:rowOff>
        </xdr:from>
        <xdr:to>
          <xdr:col>7</xdr:col>
          <xdr:colOff>542925</xdr:colOff>
          <xdr:row>52</xdr:row>
          <xdr:rowOff>190500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1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53</xdr:row>
          <xdr:rowOff>28575</xdr:rowOff>
        </xdr:from>
        <xdr:to>
          <xdr:col>7</xdr:col>
          <xdr:colOff>542925</xdr:colOff>
          <xdr:row>54</xdr:row>
          <xdr:rowOff>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1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54</xdr:row>
          <xdr:rowOff>47625</xdr:rowOff>
        </xdr:from>
        <xdr:to>
          <xdr:col>7</xdr:col>
          <xdr:colOff>542925</xdr:colOff>
          <xdr:row>55</xdr:row>
          <xdr:rowOff>9525</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1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55</xdr:row>
          <xdr:rowOff>19050</xdr:rowOff>
        </xdr:from>
        <xdr:to>
          <xdr:col>7</xdr:col>
          <xdr:colOff>542925</xdr:colOff>
          <xdr:row>55</xdr:row>
          <xdr:rowOff>190500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1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56</xdr:row>
          <xdr:rowOff>19050</xdr:rowOff>
        </xdr:from>
        <xdr:to>
          <xdr:col>7</xdr:col>
          <xdr:colOff>542925</xdr:colOff>
          <xdr:row>56</xdr:row>
          <xdr:rowOff>190500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1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57</xdr:row>
          <xdr:rowOff>19050</xdr:rowOff>
        </xdr:from>
        <xdr:to>
          <xdr:col>7</xdr:col>
          <xdr:colOff>542925</xdr:colOff>
          <xdr:row>57</xdr:row>
          <xdr:rowOff>190500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1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58</xdr:row>
          <xdr:rowOff>19050</xdr:rowOff>
        </xdr:from>
        <xdr:to>
          <xdr:col>7</xdr:col>
          <xdr:colOff>542925</xdr:colOff>
          <xdr:row>59</xdr:row>
          <xdr:rowOff>47625</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1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59</xdr:row>
          <xdr:rowOff>19050</xdr:rowOff>
        </xdr:from>
        <xdr:to>
          <xdr:col>7</xdr:col>
          <xdr:colOff>542925</xdr:colOff>
          <xdr:row>60</xdr:row>
          <xdr:rowOff>47625</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1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60</xdr:row>
          <xdr:rowOff>19050</xdr:rowOff>
        </xdr:from>
        <xdr:to>
          <xdr:col>7</xdr:col>
          <xdr:colOff>542925</xdr:colOff>
          <xdr:row>61</xdr:row>
          <xdr:rowOff>47625</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1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61</xdr:row>
          <xdr:rowOff>19050</xdr:rowOff>
        </xdr:from>
        <xdr:to>
          <xdr:col>7</xdr:col>
          <xdr:colOff>542925</xdr:colOff>
          <xdr:row>62</xdr:row>
          <xdr:rowOff>47625</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1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62</xdr:row>
          <xdr:rowOff>19050</xdr:rowOff>
        </xdr:from>
        <xdr:to>
          <xdr:col>7</xdr:col>
          <xdr:colOff>542925</xdr:colOff>
          <xdr:row>63</xdr:row>
          <xdr:rowOff>47625</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1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371475</xdr:colOff>
          <xdr:row>37</xdr:row>
          <xdr:rowOff>19050</xdr:rowOff>
        </xdr:from>
        <xdr:to>
          <xdr:col>7</xdr:col>
          <xdr:colOff>638175</xdr:colOff>
          <xdr:row>38</xdr:row>
          <xdr:rowOff>0</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1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371475</xdr:colOff>
          <xdr:row>38</xdr:row>
          <xdr:rowOff>0</xdr:rowOff>
        </xdr:from>
        <xdr:to>
          <xdr:col>7</xdr:col>
          <xdr:colOff>638175</xdr:colOff>
          <xdr:row>39</xdr:row>
          <xdr:rowOff>0</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1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39</xdr:row>
          <xdr:rowOff>9525</xdr:rowOff>
        </xdr:from>
        <xdr:to>
          <xdr:col>7</xdr:col>
          <xdr:colOff>638175</xdr:colOff>
          <xdr:row>40</xdr:row>
          <xdr:rowOff>0</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1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371475</xdr:colOff>
          <xdr:row>36</xdr:row>
          <xdr:rowOff>28575</xdr:rowOff>
        </xdr:from>
        <xdr:to>
          <xdr:col>7</xdr:col>
          <xdr:colOff>638175</xdr:colOff>
          <xdr:row>37</xdr:row>
          <xdr:rowOff>0</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1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514350</xdr:colOff>
          <xdr:row>81</xdr:row>
          <xdr:rowOff>9525</xdr:rowOff>
        </xdr:from>
        <xdr:to>
          <xdr:col>7</xdr:col>
          <xdr:colOff>752475</xdr:colOff>
          <xdr:row>82</xdr:row>
          <xdr:rowOff>47625</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1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485775</xdr:colOff>
          <xdr:row>81</xdr:row>
          <xdr:rowOff>9525</xdr:rowOff>
        </xdr:from>
        <xdr:to>
          <xdr:col>10</xdr:col>
          <xdr:colOff>133350</xdr:colOff>
          <xdr:row>82</xdr:row>
          <xdr:rowOff>47625</xdr:rowOff>
        </xdr:to>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01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3</xdr:col>
      <xdr:colOff>325754</xdr:colOff>
      <xdr:row>85</xdr:row>
      <xdr:rowOff>219075</xdr:rowOff>
    </xdr:from>
    <xdr:to>
      <xdr:col>8</xdr:col>
      <xdr:colOff>57150</xdr:colOff>
      <xdr:row>86</xdr:row>
      <xdr:rowOff>904875</xdr:rowOff>
    </xdr:to>
    <xdr:sp macro="" textlink="">
      <xdr:nvSpPr>
        <xdr:cNvPr id="3" name="Freccia a destra 2">
          <a:hlinkClick xmlns:r="http://schemas.openxmlformats.org/officeDocument/2006/relationships" r:id="rId1"/>
          <a:extLst>
            <a:ext uri="{FF2B5EF4-FFF2-40B4-BE49-F238E27FC236}">
              <a16:creationId xmlns:a16="http://schemas.microsoft.com/office/drawing/2014/main" id="{C0B8A647-920D-454A-8E7A-3D9A6DDFAD84}"/>
            </a:ext>
          </a:extLst>
        </xdr:cNvPr>
        <xdr:cNvSpPr/>
      </xdr:nvSpPr>
      <xdr:spPr>
        <a:xfrm>
          <a:off x="2554604" y="18735675"/>
          <a:ext cx="4093846" cy="933450"/>
        </a:xfrm>
        <a:prstGeom prst="rightArrow">
          <a:avLst>
            <a:gd name="adj1" fmla="val 44422"/>
            <a:gd name="adj2" fmla="val 50000"/>
          </a:avLst>
        </a:prstGeom>
        <a:solidFill>
          <a:schemeClr val="accent1"/>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marL="0" indent="0" algn="ctr"/>
          <a:r>
            <a:rPr lang="it-IT" sz="1400">
              <a:solidFill>
                <a:schemeClr val="lt1"/>
              </a:solidFill>
              <a:latin typeface="Eras Demi ITC" panose="020B0805030504020804" pitchFamily="34" charset="0"/>
              <a:ea typeface="+mn-ea"/>
              <a:cs typeface="+mn-cs"/>
            </a:rPr>
            <a:t>Focus SUPPORTO ALLA GENITORIALITA'</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95250</xdr:colOff>
          <xdr:row>8</xdr:row>
          <xdr:rowOff>161925</xdr:rowOff>
        </xdr:from>
        <xdr:to>
          <xdr:col>6</xdr:col>
          <xdr:colOff>361950</xdr:colOff>
          <xdr:row>10</xdr:row>
          <xdr:rowOff>9525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2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xdr:row>
          <xdr:rowOff>19050</xdr:rowOff>
        </xdr:from>
        <xdr:to>
          <xdr:col>6</xdr:col>
          <xdr:colOff>361950</xdr:colOff>
          <xdr:row>11</xdr:row>
          <xdr:rowOff>9525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2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14</xdr:row>
          <xdr:rowOff>200025</xdr:rowOff>
        </xdr:from>
        <xdr:to>
          <xdr:col>5</xdr:col>
          <xdr:colOff>533400</xdr:colOff>
          <xdr:row>16</xdr:row>
          <xdr:rowOff>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2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15</xdr:row>
          <xdr:rowOff>200025</xdr:rowOff>
        </xdr:from>
        <xdr:to>
          <xdr:col>5</xdr:col>
          <xdr:colOff>533400</xdr:colOff>
          <xdr:row>17</xdr:row>
          <xdr:rowOff>9525</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2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16</xdr:row>
          <xdr:rowOff>209550</xdr:rowOff>
        </xdr:from>
        <xdr:to>
          <xdr:col>5</xdr:col>
          <xdr:colOff>533400</xdr:colOff>
          <xdr:row>18</xdr:row>
          <xdr:rowOff>9525</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2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14</xdr:row>
          <xdr:rowOff>200025</xdr:rowOff>
        </xdr:from>
        <xdr:to>
          <xdr:col>6</xdr:col>
          <xdr:colOff>552450</xdr:colOff>
          <xdr:row>16</xdr:row>
          <xdr:rowOff>9525</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2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15</xdr:row>
          <xdr:rowOff>209550</xdr:rowOff>
        </xdr:from>
        <xdr:to>
          <xdr:col>6</xdr:col>
          <xdr:colOff>552450</xdr:colOff>
          <xdr:row>17</xdr:row>
          <xdr:rowOff>19050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2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16</xdr:row>
          <xdr:rowOff>209550</xdr:rowOff>
        </xdr:from>
        <xdr:to>
          <xdr:col>6</xdr:col>
          <xdr:colOff>552450</xdr:colOff>
          <xdr:row>18</xdr:row>
          <xdr:rowOff>19050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2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xdr:row>
          <xdr:rowOff>133350</xdr:rowOff>
        </xdr:from>
        <xdr:to>
          <xdr:col>6</xdr:col>
          <xdr:colOff>361950</xdr:colOff>
          <xdr:row>23</xdr:row>
          <xdr:rowOff>9525</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2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23</xdr:row>
          <xdr:rowOff>0</xdr:rowOff>
        </xdr:from>
        <xdr:to>
          <xdr:col>6</xdr:col>
          <xdr:colOff>361950</xdr:colOff>
          <xdr:row>24</xdr:row>
          <xdr:rowOff>28575</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2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704850</xdr:colOff>
          <xdr:row>28</xdr:row>
          <xdr:rowOff>161925</xdr:rowOff>
        </xdr:from>
        <xdr:to>
          <xdr:col>6</xdr:col>
          <xdr:colOff>228600</xdr:colOff>
          <xdr:row>30</xdr:row>
          <xdr:rowOff>9525</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2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704850</xdr:colOff>
          <xdr:row>29</xdr:row>
          <xdr:rowOff>171450</xdr:rowOff>
        </xdr:from>
        <xdr:to>
          <xdr:col>6</xdr:col>
          <xdr:colOff>228600</xdr:colOff>
          <xdr:row>31</xdr:row>
          <xdr:rowOff>47625</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2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704850</xdr:colOff>
          <xdr:row>29</xdr:row>
          <xdr:rowOff>171450</xdr:rowOff>
        </xdr:from>
        <xdr:to>
          <xdr:col>8</xdr:col>
          <xdr:colOff>238125</xdr:colOff>
          <xdr:row>31</xdr:row>
          <xdr:rowOff>47625</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2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704850</xdr:colOff>
          <xdr:row>28</xdr:row>
          <xdr:rowOff>161925</xdr:rowOff>
        </xdr:from>
        <xdr:to>
          <xdr:col>8</xdr:col>
          <xdr:colOff>238125</xdr:colOff>
          <xdr:row>30</xdr:row>
          <xdr:rowOff>9525</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2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704850</xdr:colOff>
          <xdr:row>29</xdr:row>
          <xdr:rowOff>190500</xdr:rowOff>
        </xdr:from>
        <xdr:to>
          <xdr:col>10</xdr:col>
          <xdr:colOff>228600</xdr:colOff>
          <xdr:row>31</xdr:row>
          <xdr:rowOff>47625</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2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704850</xdr:colOff>
          <xdr:row>28</xdr:row>
          <xdr:rowOff>161925</xdr:rowOff>
        </xdr:from>
        <xdr:to>
          <xdr:col>10</xdr:col>
          <xdr:colOff>228600</xdr:colOff>
          <xdr:row>30</xdr:row>
          <xdr:rowOff>9525</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2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704850</xdr:colOff>
          <xdr:row>36</xdr:row>
          <xdr:rowOff>190500</xdr:rowOff>
        </xdr:from>
        <xdr:to>
          <xdr:col>6</xdr:col>
          <xdr:colOff>304800</xdr:colOff>
          <xdr:row>38</xdr:row>
          <xdr:rowOff>57150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2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704850</xdr:colOff>
          <xdr:row>39</xdr:row>
          <xdr:rowOff>171450</xdr:rowOff>
        </xdr:from>
        <xdr:to>
          <xdr:col>6</xdr:col>
          <xdr:colOff>304800</xdr:colOff>
          <xdr:row>41</xdr:row>
          <xdr:rowOff>66675</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2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704850</xdr:colOff>
          <xdr:row>40</xdr:row>
          <xdr:rowOff>171450</xdr:rowOff>
        </xdr:from>
        <xdr:to>
          <xdr:col>6</xdr:col>
          <xdr:colOff>323850</xdr:colOff>
          <xdr:row>42</xdr:row>
          <xdr:rowOff>66675</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2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704850</xdr:colOff>
          <xdr:row>38</xdr:row>
          <xdr:rowOff>171450</xdr:rowOff>
        </xdr:from>
        <xdr:to>
          <xdr:col>6</xdr:col>
          <xdr:colOff>323850</xdr:colOff>
          <xdr:row>40</xdr:row>
          <xdr:rowOff>57150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2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704850</xdr:colOff>
          <xdr:row>37</xdr:row>
          <xdr:rowOff>171450</xdr:rowOff>
        </xdr:from>
        <xdr:to>
          <xdr:col>6</xdr:col>
          <xdr:colOff>304800</xdr:colOff>
          <xdr:row>39</xdr:row>
          <xdr:rowOff>57150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2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685800</xdr:colOff>
          <xdr:row>36</xdr:row>
          <xdr:rowOff>190500</xdr:rowOff>
        </xdr:from>
        <xdr:to>
          <xdr:col>8</xdr:col>
          <xdr:colOff>304800</xdr:colOff>
          <xdr:row>38</xdr:row>
          <xdr:rowOff>57150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2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685800</xdr:colOff>
          <xdr:row>37</xdr:row>
          <xdr:rowOff>171450</xdr:rowOff>
        </xdr:from>
        <xdr:to>
          <xdr:col>8</xdr:col>
          <xdr:colOff>304800</xdr:colOff>
          <xdr:row>39</xdr:row>
          <xdr:rowOff>57150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2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685800</xdr:colOff>
          <xdr:row>38</xdr:row>
          <xdr:rowOff>171450</xdr:rowOff>
        </xdr:from>
        <xdr:to>
          <xdr:col>8</xdr:col>
          <xdr:colOff>314325</xdr:colOff>
          <xdr:row>40</xdr:row>
          <xdr:rowOff>57150</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2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685800</xdr:colOff>
          <xdr:row>39</xdr:row>
          <xdr:rowOff>171450</xdr:rowOff>
        </xdr:from>
        <xdr:to>
          <xdr:col>8</xdr:col>
          <xdr:colOff>314325</xdr:colOff>
          <xdr:row>41</xdr:row>
          <xdr:rowOff>57150</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2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685800</xdr:colOff>
          <xdr:row>40</xdr:row>
          <xdr:rowOff>171450</xdr:rowOff>
        </xdr:from>
        <xdr:to>
          <xdr:col>8</xdr:col>
          <xdr:colOff>314325</xdr:colOff>
          <xdr:row>42</xdr:row>
          <xdr:rowOff>57150</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2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704850</xdr:colOff>
          <xdr:row>36</xdr:row>
          <xdr:rowOff>209550</xdr:rowOff>
        </xdr:from>
        <xdr:to>
          <xdr:col>10</xdr:col>
          <xdr:colOff>304800</xdr:colOff>
          <xdr:row>38</xdr:row>
          <xdr:rowOff>47625</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2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704850</xdr:colOff>
          <xdr:row>37</xdr:row>
          <xdr:rowOff>171450</xdr:rowOff>
        </xdr:from>
        <xdr:to>
          <xdr:col>10</xdr:col>
          <xdr:colOff>304800</xdr:colOff>
          <xdr:row>39</xdr:row>
          <xdr:rowOff>57150</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2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704850</xdr:colOff>
          <xdr:row>38</xdr:row>
          <xdr:rowOff>171450</xdr:rowOff>
        </xdr:from>
        <xdr:to>
          <xdr:col>10</xdr:col>
          <xdr:colOff>304800</xdr:colOff>
          <xdr:row>40</xdr:row>
          <xdr:rowOff>57150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2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704850</xdr:colOff>
          <xdr:row>39</xdr:row>
          <xdr:rowOff>171450</xdr:rowOff>
        </xdr:from>
        <xdr:to>
          <xdr:col>10</xdr:col>
          <xdr:colOff>304800</xdr:colOff>
          <xdr:row>41</xdr:row>
          <xdr:rowOff>57150</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2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704850</xdr:colOff>
          <xdr:row>40</xdr:row>
          <xdr:rowOff>171450</xdr:rowOff>
        </xdr:from>
        <xdr:to>
          <xdr:col>10</xdr:col>
          <xdr:colOff>304800</xdr:colOff>
          <xdr:row>42</xdr:row>
          <xdr:rowOff>57150</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2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704850</xdr:colOff>
          <xdr:row>36</xdr:row>
          <xdr:rowOff>209550</xdr:rowOff>
        </xdr:from>
        <xdr:to>
          <xdr:col>12</xdr:col>
          <xdr:colOff>304800</xdr:colOff>
          <xdr:row>38</xdr:row>
          <xdr:rowOff>47625</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200-00002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704850</xdr:colOff>
          <xdr:row>37</xdr:row>
          <xdr:rowOff>180975</xdr:rowOff>
        </xdr:from>
        <xdr:to>
          <xdr:col>12</xdr:col>
          <xdr:colOff>304800</xdr:colOff>
          <xdr:row>39</xdr:row>
          <xdr:rowOff>66675</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2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704850</xdr:colOff>
          <xdr:row>38</xdr:row>
          <xdr:rowOff>171450</xdr:rowOff>
        </xdr:from>
        <xdr:to>
          <xdr:col>12</xdr:col>
          <xdr:colOff>304800</xdr:colOff>
          <xdr:row>40</xdr:row>
          <xdr:rowOff>57150</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2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704850</xdr:colOff>
          <xdr:row>39</xdr:row>
          <xdr:rowOff>171450</xdr:rowOff>
        </xdr:from>
        <xdr:to>
          <xdr:col>12</xdr:col>
          <xdr:colOff>304800</xdr:colOff>
          <xdr:row>41</xdr:row>
          <xdr:rowOff>57150</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0200-00002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704850</xdr:colOff>
          <xdr:row>40</xdr:row>
          <xdr:rowOff>171450</xdr:rowOff>
        </xdr:from>
        <xdr:to>
          <xdr:col>12</xdr:col>
          <xdr:colOff>304800</xdr:colOff>
          <xdr:row>42</xdr:row>
          <xdr:rowOff>57150</xdr:rowOff>
        </xdr:to>
        <xdr:sp macro="" textlink="">
          <xdr:nvSpPr>
            <xdr:cNvPr id="5156" name="Check Box 36" hidden="1">
              <a:extLst>
                <a:ext uri="{63B3BB69-23CF-44E3-9099-C40C66FF867C}">
                  <a14:compatExt spid="_x0000_s5156"/>
                </a:ext>
                <a:ext uri="{FF2B5EF4-FFF2-40B4-BE49-F238E27FC236}">
                  <a16:creationId xmlns:a16="http://schemas.microsoft.com/office/drawing/2014/main" id="{00000000-0008-0000-0200-00002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45</xdr:row>
          <xdr:rowOff>209550</xdr:rowOff>
        </xdr:from>
        <xdr:to>
          <xdr:col>5</xdr:col>
          <xdr:colOff>533400</xdr:colOff>
          <xdr:row>47</xdr:row>
          <xdr:rowOff>19050</xdr:rowOff>
        </xdr:to>
        <xdr:sp macro="" textlink="">
          <xdr:nvSpPr>
            <xdr:cNvPr id="5157" name="Check Box 37" hidden="1">
              <a:extLst>
                <a:ext uri="{63B3BB69-23CF-44E3-9099-C40C66FF867C}">
                  <a14:compatExt spid="_x0000_s5157"/>
                </a:ext>
                <a:ext uri="{FF2B5EF4-FFF2-40B4-BE49-F238E27FC236}">
                  <a16:creationId xmlns:a16="http://schemas.microsoft.com/office/drawing/2014/main" id="{00000000-0008-0000-0200-00002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46</xdr:row>
          <xdr:rowOff>200025</xdr:rowOff>
        </xdr:from>
        <xdr:to>
          <xdr:col>5</xdr:col>
          <xdr:colOff>533400</xdr:colOff>
          <xdr:row>48</xdr:row>
          <xdr:rowOff>9525</xdr:rowOff>
        </xdr:to>
        <xdr:sp macro="" textlink="">
          <xdr:nvSpPr>
            <xdr:cNvPr id="5158" name="Check Box 38" hidden="1">
              <a:extLst>
                <a:ext uri="{63B3BB69-23CF-44E3-9099-C40C66FF867C}">
                  <a14:compatExt spid="_x0000_s5158"/>
                </a:ext>
                <a:ext uri="{FF2B5EF4-FFF2-40B4-BE49-F238E27FC236}">
                  <a16:creationId xmlns:a16="http://schemas.microsoft.com/office/drawing/2014/main" id="{00000000-0008-0000-0200-00002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47</xdr:row>
          <xdr:rowOff>209550</xdr:rowOff>
        </xdr:from>
        <xdr:to>
          <xdr:col>5</xdr:col>
          <xdr:colOff>533400</xdr:colOff>
          <xdr:row>49</xdr:row>
          <xdr:rowOff>9525</xdr:rowOff>
        </xdr:to>
        <xdr:sp macro="" textlink="">
          <xdr:nvSpPr>
            <xdr:cNvPr id="5159" name="Check Box 39" hidden="1">
              <a:extLst>
                <a:ext uri="{63B3BB69-23CF-44E3-9099-C40C66FF867C}">
                  <a14:compatExt spid="_x0000_s5159"/>
                </a:ext>
                <a:ext uri="{FF2B5EF4-FFF2-40B4-BE49-F238E27FC236}">
                  <a16:creationId xmlns:a16="http://schemas.microsoft.com/office/drawing/2014/main" id="{00000000-0008-0000-0200-00002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45</xdr:row>
          <xdr:rowOff>209550</xdr:rowOff>
        </xdr:from>
        <xdr:to>
          <xdr:col>6</xdr:col>
          <xdr:colOff>552450</xdr:colOff>
          <xdr:row>47</xdr:row>
          <xdr:rowOff>9525</xdr:rowOff>
        </xdr:to>
        <xdr:sp macro="" textlink="">
          <xdr:nvSpPr>
            <xdr:cNvPr id="5160" name="Check Box 40" hidden="1">
              <a:extLst>
                <a:ext uri="{63B3BB69-23CF-44E3-9099-C40C66FF867C}">
                  <a14:compatExt spid="_x0000_s5160"/>
                </a:ext>
                <a:ext uri="{FF2B5EF4-FFF2-40B4-BE49-F238E27FC236}">
                  <a16:creationId xmlns:a16="http://schemas.microsoft.com/office/drawing/2014/main" id="{00000000-0008-0000-0200-00002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46</xdr:row>
          <xdr:rowOff>209550</xdr:rowOff>
        </xdr:from>
        <xdr:to>
          <xdr:col>6</xdr:col>
          <xdr:colOff>552450</xdr:colOff>
          <xdr:row>48</xdr:row>
          <xdr:rowOff>19050</xdr:rowOff>
        </xdr:to>
        <xdr:sp macro="" textlink="">
          <xdr:nvSpPr>
            <xdr:cNvPr id="5161" name="Check Box 41" hidden="1">
              <a:extLst>
                <a:ext uri="{63B3BB69-23CF-44E3-9099-C40C66FF867C}">
                  <a14:compatExt spid="_x0000_s5161"/>
                </a:ext>
                <a:ext uri="{FF2B5EF4-FFF2-40B4-BE49-F238E27FC236}">
                  <a16:creationId xmlns:a16="http://schemas.microsoft.com/office/drawing/2014/main" id="{00000000-0008-0000-0200-00002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47</xdr:row>
          <xdr:rowOff>209550</xdr:rowOff>
        </xdr:from>
        <xdr:to>
          <xdr:col>6</xdr:col>
          <xdr:colOff>552450</xdr:colOff>
          <xdr:row>49</xdr:row>
          <xdr:rowOff>19050</xdr:rowOff>
        </xdr:to>
        <xdr:sp macro="" textlink="">
          <xdr:nvSpPr>
            <xdr:cNvPr id="5162" name="Check Box 42" hidden="1">
              <a:extLst>
                <a:ext uri="{63B3BB69-23CF-44E3-9099-C40C66FF867C}">
                  <a14:compatExt spid="_x0000_s5162"/>
                </a:ext>
                <a:ext uri="{FF2B5EF4-FFF2-40B4-BE49-F238E27FC236}">
                  <a16:creationId xmlns:a16="http://schemas.microsoft.com/office/drawing/2014/main" id="{00000000-0008-0000-0200-00002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48</xdr:row>
          <xdr:rowOff>200025</xdr:rowOff>
        </xdr:from>
        <xdr:to>
          <xdr:col>5</xdr:col>
          <xdr:colOff>533400</xdr:colOff>
          <xdr:row>50</xdr:row>
          <xdr:rowOff>9525</xdr:rowOff>
        </xdr:to>
        <xdr:sp macro="" textlink="">
          <xdr:nvSpPr>
            <xdr:cNvPr id="5163" name="Check Box 43" hidden="1">
              <a:extLst>
                <a:ext uri="{63B3BB69-23CF-44E3-9099-C40C66FF867C}">
                  <a14:compatExt spid="_x0000_s5163"/>
                </a:ext>
                <a:ext uri="{FF2B5EF4-FFF2-40B4-BE49-F238E27FC236}">
                  <a16:creationId xmlns:a16="http://schemas.microsoft.com/office/drawing/2014/main" id="{00000000-0008-0000-0200-00002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49</xdr:row>
          <xdr:rowOff>209550</xdr:rowOff>
        </xdr:from>
        <xdr:to>
          <xdr:col>5</xdr:col>
          <xdr:colOff>533400</xdr:colOff>
          <xdr:row>51</xdr:row>
          <xdr:rowOff>9525</xdr:rowOff>
        </xdr:to>
        <xdr:sp macro="" textlink="">
          <xdr:nvSpPr>
            <xdr:cNvPr id="5164" name="Check Box 44" hidden="1">
              <a:extLst>
                <a:ext uri="{63B3BB69-23CF-44E3-9099-C40C66FF867C}">
                  <a14:compatExt spid="_x0000_s5164"/>
                </a:ext>
                <a:ext uri="{FF2B5EF4-FFF2-40B4-BE49-F238E27FC236}">
                  <a16:creationId xmlns:a16="http://schemas.microsoft.com/office/drawing/2014/main" id="{00000000-0008-0000-0200-00002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48</xdr:row>
          <xdr:rowOff>209550</xdr:rowOff>
        </xdr:from>
        <xdr:to>
          <xdr:col>6</xdr:col>
          <xdr:colOff>552450</xdr:colOff>
          <xdr:row>50</xdr:row>
          <xdr:rowOff>19050</xdr:rowOff>
        </xdr:to>
        <xdr:sp macro="" textlink="">
          <xdr:nvSpPr>
            <xdr:cNvPr id="5165" name="Check Box 45" hidden="1">
              <a:extLst>
                <a:ext uri="{63B3BB69-23CF-44E3-9099-C40C66FF867C}">
                  <a14:compatExt spid="_x0000_s5165"/>
                </a:ext>
                <a:ext uri="{FF2B5EF4-FFF2-40B4-BE49-F238E27FC236}">
                  <a16:creationId xmlns:a16="http://schemas.microsoft.com/office/drawing/2014/main" id="{00000000-0008-0000-0200-00002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49</xdr:row>
          <xdr:rowOff>209550</xdr:rowOff>
        </xdr:from>
        <xdr:to>
          <xdr:col>6</xdr:col>
          <xdr:colOff>552450</xdr:colOff>
          <xdr:row>51</xdr:row>
          <xdr:rowOff>19050</xdr:rowOff>
        </xdr:to>
        <xdr:sp macro="" textlink="">
          <xdr:nvSpPr>
            <xdr:cNvPr id="5166" name="Check Box 46" hidden="1">
              <a:extLst>
                <a:ext uri="{63B3BB69-23CF-44E3-9099-C40C66FF867C}">
                  <a14:compatExt spid="_x0000_s5166"/>
                </a:ext>
                <a:ext uri="{FF2B5EF4-FFF2-40B4-BE49-F238E27FC236}">
                  <a16:creationId xmlns:a16="http://schemas.microsoft.com/office/drawing/2014/main" id="{00000000-0008-0000-0200-00002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45</xdr:row>
          <xdr:rowOff>209550</xdr:rowOff>
        </xdr:from>
        <xdr:to>
          <xdr:col>7</xdr:col>
          <xdr:colOff>552450</xdr:colOff>
          <xdr:row>47</xdr:row>
          <xdr:rowOff>9525</xdr:rowOff>
        </xdr:to>
        <xdr:sp macro="" textlink="">
          <xdr:nvSpPr>
            <xdr:cNvPr id="5167" name="Check Box 47" hidden="1">
              <a:extLst>
                <a:ext uri="{63B3BB69-23CF-44E3-9099-C40C66FF867C}">
                  <a14:compatExt spid="_x0000_s5167"/>
                </a:ext>
                <a:ext uri="{FF2B5EF4-FFF2-40B4-BE49-F238E27FC236}">
                  <a16:creationId xmlns:a16="http://schemas.microsoft.com/office/drawing/2014/main" id="{00000000-0008-0000-0200-00002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46</xdr:row>
          <xdr:rowOff>209550</xdr:rowOff>
        </xdr:from>
        <xdr:to>
          <xdr:col>7</xdr:col>
          <xdr:colOff>552450</xdr:colOff>
          <xdr:row>48</xdr:row>
          <xdr:rowOff>19050</xdr:rowOff>
        </xdr:to>
        <xdr:sp macro="" textlink="">
          <xdr:nvSpPr>
            <xdr:cNvPr id="5168" name="Check Box 48" hidden="1">
              <a:extLst>
                <a:ext uri="{63B3BB69-23CF-44E3-9099-C40C66FF867C}">
                  <a14:compatExt spid="_x0000_s5168"/>
                </a:ext>
                <a:ext uri="{FF2B5EF4-FFF2-40B4-BE49-F238E27FC236}">
                  <a16:creationId xmlns:a16="http://schemas.microsoft.com/office/drawing/2014/main" id="{00000000-0008-0000-0200-00003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47</xdr:row>
          <xdr:rowOff>209550</xdr:rowOff>
        </xdr:from>
        <xdr:to>
          <xdr:col>7</xdr:col>
          <xdr:colOff>552450</xdr:colOff>
          <xdr:row>49</xdr:row>
          <xdr:rowOff>19050</xdr:rowOff>
        </xdr:to>
        <xdr:sp macro="" textlink="">
          <xdr:nvSpPr>
            <xdr:cNvPr id="5169" name="Check Box 49" hidden="1">
              <a:extLst>
                <a:ext uri="{63B3BB69-23CF-44E3-9099-C40C66FF867C}">
                  <a14:compatExt spid="_x0000_s5169"/>
                </a:ext>
                <a:ext uri="{FF2B5EF4-FFF2-40B4-BE49-F238E27FC236}">
                  <a16:creationId xmlns:a16="http://schemas.microsoft.com/office/drawing/2014/main" id="{00000000-0008-0000-0200-00003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48</xdr:row>
          <xdr:rowOff>209550</xdr:rowOff>
        </xdr:from>
        <xdr:to>
          <xdr:col>7</xdr:col>
          <xdr:colOff>552450</xdr:colOff>
          <xdr:row>50</xdr:row>
          <xdr:rowOff>19050</xdr:rowOff>
        </xdr:to>
        <xdr:sp macro="" textlink="">
          <xdr:nvSpPr>
            <xdr:cNvPr id="5170" name="Check Box 50" hidden="1">
              <a:extLst>
                <a:ext uri="{63B3BB69-23CF-44E3-9099-C40C66FF867C}">
                  <a14:compatExt spid="_x0000_s5170"/>
                </a:ext>
                <a:ext uri="{FF2B5EF4-FFF2-40B4-BE49-F238E27FC236}">
                  <a16:creationId xmlns:a16="http://schemas.microsoft.com/office/drawing/2014/main" id="{00000000-0008-0000-0200-00003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49</xdr:row>
          <xdr:rowOff>209550</xdr:rowOff>
        </xdr:from>
        <xdr:to>
          <xdr:col>7</xdr:col>
          <xdr:colOff>552450</xdr:colOff>
          <xdr:row>51</xdr:row>
          <xdr:rowOff>19050</xdr:rowOff>
        </xdr:to>
        <xdr:sp macro="" textlink="">
          <xdr:nvSpPr>
            <xdr:cNvPr id="5171" name="Check Box 51" hidden="1">
              <a:extLst>
                <a:ext uri="{63B3BB69-23CF-44E3-9099-C40C66FF867C}">
                  <a14:compatExt spid="_x0000_s5171"/>
                </a:ext>
                <a:ext uri="{FF2B5EF4-FFF2-40B4-BE49-F238E27FC236}">
                  <a16:creationId xmlns:a16="http://schemas.microsoft.com/office/drawing/2014/main" id="{00000000-0008-0000-0200-00003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323850</xdr:colOff>
          <xdr:row>66</xdr:row>
          <xdr:rowOff>133350</xdr:rowOff>
        </xdr:from>
        <xdr:to>
          <xdr:col>8</xdr:col>
          <xdr:colOff>657225</xdr:colOff>
          <xdr:row>68</xdr:row>
          <xdr:rowOff>57150</xdr:rowOff>
        </xdr:to>
        <xdr:sp macro="" textlink="">
          <xdr:nvSpPr>
            <xdr:cNvPr id="5172" name="Check Box 52" hidden="1">
              <a:extLst>
                <a:ext uri="{63B3BB69-23CF-44E3-9099-C40C66FF867C}">
                  <a14:compatExt spid="_x0000_s5172"/>
                </a:ext>
                <a:ext uri="{FF2B5EF4-FFF2-40B4-BE49-F238E27FC236}">
                  <a16:creationId xmlns:a16="http://schemas.microsoft.com/office/drawing/2014/main" id="{00000000-0008-0000-0200-00003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323850</xdr:colOff>
          <xdr:row>67</xdr:row>
          <xdr:rowOff>171450</xdr:rowOff>
        </xdr:from>
        <xdr:to>
          <xdr:col>8</xdr:col>
          <xdr:colOff>657225</xdr:colOff>
          <xdr:row>69</xdr:row>
          <xdr:rowOff>47625</xdr:rowOff>
        </xdr:to>
        <xdr:sp macro="" textlink="">
          <xdr:nvSpPr>
            <xdr:cNvPr id="5173" name="Check Box 53" hidden="1">
              <a:extLst>
                <a:ext uri="{63B3BB69-23CF-44E3-9099-C40C66FF867C}">
                  <a14:compatExt spid="_x0000_s5173"/>
                </a:ext>
                <a:ext uri="{FF2B5EF4-FFF2-40B4-BE49-F238E27FC236}">
                  <a16:creationId xmlns:a16="http://schemas.microsoft.com/office/drawing/2014/main" id="{00000000-0008-0000-0200-00003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323850</xdr:colOff>
          <xdr:row>68</xdr:row>
          <xdr:rowOff>171450</xdr:rowOff>
        </xdr:from>
        <xdr:to>
          <xdr:col>8</xdr:col>
          <xdr:colOff>628650</xdr:colOff>
          <xdr:row>70</xdr:row>
          <xdr:rowOff>47625</xdr:rowOff>
        </xdr:to>
        <xdr:sp macro="" textlink="">
          <xdr:nvSpPr>
            <xdr:cNvPr id="5174" name="Check Box 54" hidden="1">
              <a:extLst>
                <a:ext uri="{63B3BB69-23CF-44E3-9099-C40C66FF867C}">
                  <a14:compatExt spid="_x0000_s5174"/>
                </a:ext>
                <a:ext uri="{FF2B5EF4-FFF2-40B4-BE49-F238E27FC236}">
                  <a16:creationId xmlns:a16="http://schemas.microsoft.com/office/drawing/2014/main" id="{00000000-0008-0000-0200-00003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323850</xdr:colOff>
          <xdr:row>69</xdr:row>
          <xdr:rowOff>171450</xdr:rowOff>
        </xdr:from>
        <xdr:to>
          <xdr:col>8</xdr:col>
          <xdr:colOff>628650</xdr:colOff>
          <xdr:row>71</xdr:row>
          <xdr:rowOff>19050</xdr:rowOff>
        </xdr:to>
        <xdr:sp macro="" textlink="">
          <xdr:nvSpPr>
            <xdr:cNvPr id="5175" name="Check Box 55" hidden="1">
              <a:extLst>
                <a:ext uri="{63B3BB69-23CF-44E3-9099-C40C66FF867C}">
                  <a14:compatExt spid="_x0000_s5175"/>
                </a:ext>
                <a:ext uri="{FF2B5EF4-FFF2-40B4-BE49-F238E27FC236}">
                  <a16:creationId xmlns:a16="http://schemas.microsoft.com/office/drawing/2014/main" id="{00000000-0008-0000-0200-00003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323850</xdr:colOff>
          <xdr:row>70</xdr:row>
          <xdr:rowOff>171450</xdr:rowOff>
        </xdr:from>
        <xdr:to>
          <xdr:col>8</xdr:col>
          <xdr:colOff>657225</xdr:colOff>
          <xdr:row>72</xdr:row>
          <xdr:rowOff>47625</xdr:rowOff>
        </xdr:to>
        <xdr:sp macro="" textlink="">
          <xdr:nvSpPr>
            <xdr:cNvPr id="5176" name="Check Box 56" hidden="1">
              <a:extLst>
                <a:ext uri="{63B3BB69-23CF-44E3-9099-C40C66FF867C}">
                  <a14:compatExt spid="_x0000_s5176"/>
                </a:ext>
                <a:ext uri="{FF2B5EF4-FFF2-40B4-BE49-F238E27FC236}">
                  <a16:creationId xmlns:a16="http://schemas.microsoft.com/office/drawing/2014/main" id="{00000000-0008-0000-0200-00003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323850</xdr:colOff>
          <xdr:row>71</xdr:row>
          <xdr:rowOff>171450</xdr:rowOff>
        </xdr:from>
        <xdr:to>
          <xdr:col>8</xdr:col>
          <xdr:colOff>657225</xdr:colOff>
          <xdr:row>73</xdr:row>
          <xdr:rowOff>47625</xdr:rowOff>
        </xdr:to>
        <xdr:sp macro="" textlink="">
          <xdr:nvSpPr>
            <xdr:cNvPr id="5177" name="Check Box 57" hidden="1">
              <a:extLst>
                <a:ext uri="{63B3BB69-23CF-44E3-9099-C40C66FF867C}">
                  <a14:compatExt spid="_x0000_s5177"/>
                </a:ext>
                <a:ext uri="{FF2B5EF4-FFF2-40B4-BE49-F238E27FC236}">
                  <a16:creationId xmlns:a16="http://schemas.microsoft.com/office/drawing/2014/main" id="{00000000-0008-0000-0200-00003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323850</xdr:colOff>
          <xdr:row>72</xdr:row>
          <xdr:rowOff>171450</xdr:rowOff>
        </xdr:from>
        <xdr:to>
          <xdr:col>8</xdr:col>
          <xdr:colOff>657225</xdr:colOff>
          <xdr:row>74</xdr:row>
          <xdr:rowOff>19050</xdr:rowOff>
        </xdr:to>
        <xdr:sp macro="" textlink="">
          <xdr:nvSpPr>
            <xdr:cNvPr id="5178" name="Check Box 58" hidden="1">
              <a:extLst>
                <a:ext uri="{63B3BB69-23CF-44E3-9099-C40C66FF867C}">
                  <a14:compatExt spid="_x0000_s5178"/>
                </a:ext>
                <a:ext uri="{FF2B5EF4-FFF2-40B4-BE49-F238E27FC236}">
                  <a16:creationId xmlns:a16="http://schemas.microsoft.com/office/drawing/2014/main" id="{00000000-0008-0000-0200-00003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323850</xdr:colOff>
          <xdr:row>73</xdr:row>
          <xdr:rowOff>171450</xdr:rowOff>
        </xdr:from>
        <xdr:to>
          <xdr:col>8</xdr:col>
          <xdr:colOff>657225</xdr:colOff>
          <xdr:row>75</xdr:row>
          <xdr:rowOff>47625</xdr:rowOff>
        </xdr:to>
        <xdr:sp macro="" textlink="">
          <xdr:nvSpPr>
            <xdr:cNvPr id="5179" name="Check Box 59" hidden="1">
              <a:extLst>
                <a:ext uri="{63B3BB69-23CF-44E3-9099-C40C66FF867C}">
                  <a14:compatExt spid="_x0000_s5179"/>
                </a:ext>
                <a:ext uri="{FF2B5EF4-FFF2-40B4-BE49-F238E27FC236}">
                  <a16:creationId xmlns:a16="http://schemas.microsoft.com/office/drawing/2014/main" id="{00000000-0008-0000-0200-00003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323850</xdr:colOff>
          <xdr:row>74</xdr:row>
          <xdr:rowOff>171450</xdr:rowOff>
        </xdr:from>
        <xdr:to>
          <xdr:col>8</xdr:col>
          <xdr:colOff>657225</xdr:colOff>
          <xdr:row>76</xdr:row>
          <xdr:rowOff>47625</xdr:rowOff>
        </xdr:to>
        <xdr:sp macro="" textlink="">
          <xdr:nvSpPr>
            <xdr:cNvPr id="5180" name="Check Box 60" hidden="1">
              <a:extLst>
                <a:ext uri="{63B3BB69-23CF-44E3-9099-C40C66FF867C}">
                  <a14:compatExt spid="_x0000_s5180"/>
                </a:ext>
                <a:ext uri="{FF2B5EF4-FFF2-40B4-BE49-F238E27FC236}">
                  <a16:creationId xmlns:a16="http://schemas.microsoft.com/office/drawing/2014/main" id="{00000000-0008-0000-0200-00003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752475</xdr:colOff>
          <xdr:row>83</xdr:row>
          <xdr:rowOff>47625</xdr:rowOff>
        </xdr:from>
        <xdr:to>
          <xdr:col>6</xdr:col>
          <xdr:colOff>333375</xdr:colOff>
          <xdr:row>83</xdr:row>
          <xdr:rowOff>390525</xdr:rowOff>
        </xdr:to>
        <xdr:sp macro="" textlink="">
          <xdr:nvSpPr>
            <xdr:cNvPr id="5181" name="Check Box 61" hidden="1">
              <a:extLst>
                <a:ext uri="{63B3BB69-23CF-44E3-9099-C40C66FF867C}">
                  <a14:compatExt spid="_x0000_s5181"/>
                </a:ext>
                <a:ext uri="{FF2B5EF4-FFF2-40B4-BE49-F238E27FC236}">
                  <a16:creationId xmlns:a16="http://schemas.microsoft.com/office/drawing/2014/main" id="{00000000-0008-0000-0200-00003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771525</xdr:colOff>
          <xdr:row>86</xdr:row>
          <xdr:rowOff>38100</xdr:rowOff>
        </xdr:from>
        <xdr:to>
          <xdr:col>6</xdr:col>
          <xdr:colOff>361950</xdr:colOff>
          <xdr:row>86</xdr:row>
          <xdr:rowOff>381000</xdr:rowOff>
        </xdr:to>
        <xdr:sp macro="" textlink="">
          <xdr:nvSpPr>
            <xdr:cNvPr id="5182" name="Check Box 62" hidden="1">
              <a:extLst>
                <a:ext uri="{63B3BB69-23CF-44E3-9099-C40C66FF867C}">
                  <a14:compatExt spid="_x0000_s5182"/>
                </a:ext>
                <a:ext uri="{FF2B5EF4-FFF2-40B4-BE49-F238E27FC236}">
                  <a16:creationId xmlns:a16="http://schemas.microsoft.com/office/drawing/2014/main" id="{00000000-0008-0000-0200-00003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771525</xdr:colOff>
          <xdr:row>85</xdr:row>
          <xdr:rowOff>28575</xdr:rowOff>
        </xdr:from>
        <xdr:to>
          <xdr:col>6</xdr:col>
          <xdr:colOff>371475</xdr:colOff>
          <xdr:row>85</xdr:row>
          <xdr:rowOff>371475</xdr:rowOff>
        </xdr:to>
        <xdr:sp macro="" textlink="">
          <xdr:nvSpPr>
            <xdr:cNvPr id="5183" name="Check Box 63" hidden="1">
              <a:extLst>
                <a:ext uri="{63B3BB69-23CF-44E3-9099-C40C66FF867C}">
                  <a14:compatExt spid="_x0000_s5183"/>
                </a:ext>
                <a:ext uri="{FF2B5EF4-FFF2-40B4-BE49-F238E27FC236}">
                  <a16:creationId xmlns:a16="http://schemas.microsoft.com/office/drawing/2014/main" id="{00000000-0008-0000-0200-00003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762000</xdr:colOff>
          <xdr:row>84</xdr:row>
          <xdr:rowOff>28575</xdr:rowOff>
        </xdr:from>
        <xdr:to>
          <xdr:col>6</xdr:col>
          <xdr:colOff>361950</xdr:colOff>
          <xdr:row>84</xdr:row>
          <xdr:rowOff>371475</xdr:rowOff>
        </xdr:to>
        <xdr:sp macro="" textlink="">
          <xdr:nvSpPr>
            <xdr:cNvPr id="5184" name="Check Box 64" hidden="1">
              <a:extLst>
                <a:ext uri="{63B3BB69-23CF-44E3-9099-C40C66FF867C}">
                  <a14:compatExt spid="_x0000_s5184"/>
                </a:ext>
                <a:ext uri="{FF2B5EF4-FFF2-40B4-BE49-F238E27FC236}">
                  <a16:creationId xmlns:a16="http://schemas.microsoft.com/office/drawing/2014/main" id="{00000000-0008-0000-0200-00004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733425</xdr:colOff>
          <xdr:row>83</xdr:row>
          <xdr:rowOff>47625</xdr:rowOff>
        </xdr:from>
        <xdr:to>
          <xdr:col>8</xdr:col>
          <xdr:colOff>342900</xdr:colOff>
          <xdr:row>83</xdr:row>
          <xdr:rowOff>390525</xdr:rowOff>
        </xdr:to>
        <xdr:sp macro="" textlink="">
          <xdr:nvSpPr>
            <xdr:cNvPr id="5185" name="Check Box 65" hidden="1">
              <a:extLst>
                <a:ext uri="{63B3BB69-23CF-44E3-9099-C40C66FF867C}">
                  <a14:compatExt spid="_x0000_s5185"/>
                </a:ext>
                <a:ext uri="{FF2B5EF4-FFF2-40B4-BE49-F238E27FC236}">
                  <a16:creationId xmlns:a16="http://schemas.microsoft.com/office/drawing/2014/main" id="{00000000-0008-0000-0200-00004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742950</xdr:colOff>
          <xdr:row>84</xdr:row>
          <xdr:rowOff>28575</xdr:rowOff>
        </xdr:from>
        <xdr:to>
          <xdr:col>8</xdr:col>
          <xdr:colOff>371475</xdr:colOff>
          <xdr:row>84</xdr:row>
          <xdr:rowOff>361950</xdr:rowOff>
        </xdr:to>
        <xdr:sp macro="" textlink="">
          <xdr:nvSpPr>
            <xdr:cNvPr id="5186" name="Check Box 66" hidden="1">
              <a:extLst>
                <a:ext uri="{63B3BB69-23CF-44E3-9099-C40C66FF867C}">
                  <a14:compatExt spid="_x0000_s5186"/>
                </a:ext>
                <a:ext uri="{FF2B5EF4-FFF2-40B4-BE49-F238E27FC236}">
                  <a16:creationId xmlns:a16="http://schemas.microsoft.com/office/drawing/2014/main" id="{00000000-0008-0000-0200-00004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752475</xdr:colOff>
          <xdr:row>85</xdr:row>
          <xdr:rowOff>28575</xdr:rowOff>
        </xdr:from>
        <xdr:to>
          <xdr:col>8</xdr:col>
          <xdr:colOff>390525</xdr:colOff>
          <xdr:row>85</xdr:row>
          <xdr:rowOff>371475</xdr:rowOff>
        </xdr:to>
        <xdr:sp macro="" textlink="">
          <xdr:nvSpPr>
            <xdr:cNvPr id="5187" name="Check Box 67" hidden="1">
              <a:extLst>
                <a:ext uri="{63B3BB69-23CF-44E3-9099-C40C66FF867C}">
                  <a14:compatExt spid="_x0000_s5187"/>
                </a:ext>
                <a:ext uri="{FF2B5EF4-FFF2-40B4-BE49-F238E27FC236}">
                  <a16:creationId xmlns:a16="http://schemas.microsoft.com/office/drawing/2014/main" id="{00000000-0008-0000-0200-00004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752475</xdr:colOff>
          <xdr:row>86</xdr:row>
          <xdr:rowOff>38100</xdr:rowOff>
        </xdr:from>
        <xdr:to>
          <xdr:col>8</xdr:col>
          <xdr:colOff>390525</xdr:colOff>
          <xdr:row>86</xdr:row>
          <xdr:rowOff>381000</xdr:rowOff>
        </xdr:to>
        <xdr:sp macro="" textlink="">
          <xdr:nvSpPr>
            <xdr:cNvPr id="5188" name="Check Box 68" hidden="1">
              <a:extLst>
                <a:ext uri="{63B3BB69-23CF-44E3-9099-C40C66FF867C}">
                  <a14:compatExt spid="_x0000_s5188"/>
                </a:ext>
                <a:ext uri="{FF2B5EF4-FFF2-40B4-BE49-F238E27FC236}">
                  <a16:creationId xmlns:a16="http://schemas.microsoft.com/office/drawing/2014/main" id="{00000000-0008-0000-0200-00004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752475</xdr:colOff>
          <xdr:row>83</xdr:row>
          <xdr:rowOff>47625</xdr:rowOff>
        </xdr:from>
        <xdr:to>
          <xdr:col>10</xdr:col>
          <xdr:colOff>342900</xdr:colOff>
          <xdr:row>83</xdr:row>
          <xdr:rowOff>381000</xdr:rowOff>
        </xdr:to>
        <xdr:sp macro="" textlink="">
          <xdr:nvSpPr>
            <xdr:cNvPr id="5189" name="Check Box 69" hidden="1">
              <a:extLst>
                <a:ext uri="{63B3BB69-23CF-44E3-9099-C40C66FF867C}">
                  <a14:compatExt spid="_x0000_s5189"/>
                </a:ext>
                <a:ext uri="{FF2B5EF4-FFF2-40B4-BE49-F238E27FC236}">
                  <a16:creationId xmlns:a16="http://schemas.microsoft.com/office/drawing/2014/main" id="{00000000-0008-0000-0200-00004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762000</xdr:colOff>
          <xdr:row>84</xdr:row>
          <xdr:rowOff>28575</xdr:rowOff>
        </xdr:from>
        <xdr:to>
          <xdr:col>10</xdr:col>
          <xdr:colOff>361950</xdr:colOff>
          <xdr:row>84</xdr:row>
          <xdr:rowOff>371475</xdr:rowOff>
        </xdr:to>
        <xdr:sp macro="" textlink="">
          <xdr:nvSpPr>
            <xdr:cNvPr id="5190" name="Check Box 70" hidden="1">
              <a:extLst>
                <a:ext uri="{63B3BB69-23CF-44E3-9099-C40C66FF867C}">
                  <a14:compatExt spid="_x0000_s5190"/>
                </a:ext>
                <a:ext uri="{FF2B5EF4-FFF2-40B4-BE49-F238E27FC236}">
                  <a16:creationId xmlns:a16="http://schemas.microsoft.com/office/drawing/2014/main" id="{00000000-0008-0000-0200-00004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771525</xdr:colOff>
          <xdr:row>85</xdr:row>
          <xdr:rowOff>28575</xdr:rowOff>
        </xdr:from>
        <xdr:to>
          <xdr:col>10</xdr:col>
          <xdr:colOff>361950</xdr:colOff>
          <xdr:row>85</xdr:row>
          <xdr:rowOff>371475</xdr:rowOff>
        </xdr:to>
        <xdr:sp macro="" textlink="">
          <xdr:nvSpPr>
            <xdr:cNvPr id="5191" name="Check Box 71" hidden="1">
              <a:extLst>
                <a:ext uri="{63B3BB69-23CF-44E3-9099-C40C66FF867C}">
                  <a14:compatExt spid="_x0000_s5191"/>
                </a:ext>
                <a:ext uri="{FF2B5EF4-FFF2-40B4-BE49-F238E27FC236}">
                  <a16:creationId xmlns:a16="http://schemas.microsoft.com/office/drawing/2014/main" id="{00000000-0008-0000-0200-00004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771525</xdr:colOff>
          <xdr:row>86</xdr:row>
          <xdr:rowOff>38100</xdr:rowOff>
        </xdr:from>
        <xdr:to>
          <xdr:col>10</xdr:col>
          <xdr:colOff>361950</xdr:colOff>
          <xdr:row>86</xdr:row>
          <xdr:rowOff>381000</xdr:rowOff>
        </xdr:to>
        <xdr:sp macro="" textlink="">
          <xdr:nvSpPr>
            <xdr:cNvPr id="5192" name="Check Box 72" hidden="1">
              <a:extLst>
                <a:ext uri="{63B3BB69-23CF-44E3-9099-C40C66FF867C}">
                  <a14:compatExt spid="_x0000_s5192"/>
                </a:ext>
                <a:ext uri="{FF2B5EF4-FFF2-40B4-BE49-F238E27FC236}">
                  <a16:creationId xmlns:a16="http://schemas.microsoft.com/office/drawing/2014/main" id="{00000000-0008-0000-0200-00004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752475</xdr:colOff>
          <xdr:row>83</xdr:row>
          <xdr:rowOff>47625</xdr:rowOff>
        </xdr:from>
        <xdr:to>
          <xdr:col>12</xdr:col>
          <xdr:colOff>342900</xdr:colOff>
          <xdr:row>83</xdr:row>
          <xdr:rowOff>381000</xdr:rowOff>
        </xdr:to>
        <xdr:sp macro="" textlink="">
          <xdr:nvSpPr>
            <xdr:cNvPr id="5193" name="Check Box 73" hidden="1">
              <a:extLst>
                <a:ext uri="{63B3BB69-23CF-44E3-9099-C40C66FF867C}">
                  <a14:compatExt spid="_x0000_s5193"/>
                </a:ext>
                <a:ext uri="{FF2B5EF4-FFF2-40B4-BE49-F238E27FC236}">
                  <a16:creationId xmlns:a16="http://schemas.microsoft.com/office/drawing/2014/main" id="{00000000-0008-0000-0200-00004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762000</xdr:colOff>
          <xdr:row>84</xdr:row>
          <xdr:rowOff>38100</xdr:rowOff>
        </xdr:from>
        <xdr:to>
          <xdr:col>12</xdr:col>
          <xdr:colOff>361950</xdr:colOff>
          <xdr:row>84</xdr:row>
          <xdr:rowOff>371475</xdr:rowOff>
        </xdr:to>
        <xdr:sp macro="" textlink="">
          <xdr:nvSpPr>
            <xdr:cNvPr id="5194" name="Check Box 74" hidden="1">
              <a:extLst>
                <a:ext uri="{63B3BB69-23CF-44E3-9099-C40C66FF867C}">
                  <a14:compatExt spid="_x0000_s5194"/>
                </a:ext>
                <a:ext uri="{FF2B5EF4-FFF2-40B4-BE49-F238E27FC236}">
                  <a16:creationId xmlns:a16="http://schemas.microsoft.com/office/drawing/2014/main" id="{00000000-0008-0000-0200-00004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771525</xdr:colOff>
          <xdr:row>85</xdr:row>
          <xdr:rowOff>28575</xdr:rowOff>
        </xdr:from>
        <xdr:to>
          <xdr:col>12</xdr:col>
          <xdr:colOff>361950</xdr:colOff>
          <xdr:row>85</xdr:row>
          <xdr:rowOff>371475</xdr:rowOff>
        </xdr:to>
        <xdr:sp macro="" textlink="">
          <xdr:nvSpPr>
            <xdr:cNvPr id="5195" name="Check Box 75" hidden="1">
              <a:extLst>
                <a:ext uri="{63B3BB69-23CF-44E3-9099-C40C66FF867C}">
                  <a14:compatExt spid="_x0000_s5195"/>
                </a:ext>
                <a:ext uri="{FF2B5EF4-FFF2-40B4-BE49-F238E27FC236}">
                  <a16:creationId xmlns:a16="http://schemas.microsoft.com/office/drawing/2014/main" id="{00000000-0008-0000-0200-00004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771525</xdr:colOff>
          <xdr:row>86</xdr:row>
          <xdr:rowOff>38100</xdr:rowOff>
        </xdr:from>
        <xdr:to>
          <xdr:col>12</xdr:col>
          <xdr:colOff>361950</xdr:colOff>
          <xdr:row>86</xdr:row>
          <xdr:rowOff>381000</xdr:rowOff>
        </xdr:to>
        <xdr:sp macro="" textlink="">
          <xdr:nvSpPr>
            <xdr:cNvPr id="5196" name="Check Box 76" hidden="1">
              <a:extLst>
                <a:ext uri="{63B3BB69-23CF-44E3-9099-C40C66FF867C}">
                  <a14:compatExt spid="_x0000_s5196"/>
                </a:ext>
                <a:ext uri="{FF2B5EF4-FFF2-40B4-BE49-F238E27FC236}">
                  <a16:creationId xmlns:a16="http://schemas.microsoft.com/office/drawing/2014/main" id="{00000000-0008-0000-0200-00004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771525</xdr:colOff>
          <xdr:row>91</xdr:row>
          <xdr:rowOff>209550</xdr:rowOff>
        </xdr:from>
        <xdr:to>
          <xdr:col>6</xdr:col>
          <xdr:colOff>361950</xdr:colOff>
          <xdr:row>93</xdr:row>
          <xdr:rowOff>85725</xdr:rowOff>
        </xdr:to>
        <xdr:sp macro="" textlink="">
          <xdr:nvSpPr>
            <xdr:cNvPr id="5197" name="Check Box 77" hidden="1">
              <a:extLst>
                <a:ext uri="{63B3BB69-23CF-44E3-9099-C40C66FF867C}">
                  <a14:compatExt spid="_x0000_s5197"/>
                </a:ext>
                <a:ext uri="{FF2B5EF4-FFF2-40B4-BE49-F238E27FC236}">
                  <a16:creationId xmlns:a16="http://schemas.microsoft.com/office/drawing/2014/main" id="{00000000-0008-0000-0200-00004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771525</xdr:colOff>
          <xdr:row>95</xdr:row>
          <xdr:rowOff>171450</xdr:rowOff>
        </xdr:from>
        <xdr:to>
          <xdr:col>6</xdr:col>
          <xdr:colOff>361950</xdr:colOff>
          <xdr:row>97</xdr:row>
          <xdr:rowOff>57150</xdr:rowOff>
        </xdr:to>
        <xdr:sp macro="" textlink="">
          <xdr:nvSpPr>
            <xdr:cNvPr id="5198" name="Check Box 78" hidden="1">
              <a:extLst>
                <a:ext uri="{63B3BB69-23CF-44E3-9099-C40C66FF867C}">
                  <a14:compatExt spid="_x0000_s5198"/>
                </a:ext>
                <a:ext uri="{FF2B5EF4-FFF2-40B4-BE49-F238E27FC236}">
                  <a16:creationId xmlns:a16="http://schemas.microsoft.com/office/drawing/2014/main" id="{00000000-0008-0000-0200-00004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771525</xdr:colOff>
          <xdr:row>94</xdr:row>
          <xdr:rowOff>171450</xdr:rowOff>
        </xdr:from>
        <xdr:to>
          <xdr:col>6</xdr:col>
          <xdr:colOff>371475</xdr:colOff>
          <xdr:row>96</xdr:row>
          <xdr:rowOff>66675</xdr:rowOff>
        </xdr:to>
        <xdr:sp macro="" textlink="">
          <xdr:nvSpPr>
            <xdr:cNvPr id="5199" name="Check Box 79" hidden="1">
              <a:extLst>
                <a:ext uri="{63B3BB69-23CF-44E3-9099-C40C66FF867C}">
                  <a14:compatExt spid="_x0000_s5199"/>
                </a:ext>
                <a:ext uri="{FF2B5EF4-FFF2-40B4-BE49-F238E27FC236}">
                  <a16:creationId xmlns:a16="http://schemas.microsoft.com/office/drawing/2014/main" id="{00000000-0008-0000-0200-00004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771525</xdr:colOff>
          <xdr:row>92</xdr:row>
          <xdr:rowOff>171450</xdr:rowOff>
        </xdr:from>
        <xdr:to>
          <xdr:col>6</xdr:col>
          <xdr:colOff>361950</xdr:colOff>
          <xdr:row>94</xdr:row>
          <xdr:rowOff>66675</xdr:rowOff>
        </xdr:to>
        <xdr:sp macro="" textlink="">
          <xdr:nvSpPr>
            <xdr:cNvPr id="5200" name="Check Box 80" hidden="1">
              <a:extLst>
                <a:ext uri="{63B3BB69-23CF-44E3-9099-C40C66FF867C}">
                  <a14:compatExt spid="_x0000_s5200"/>
                </a:ext>
                <a:ext uri="{FF2B5EF4-FFF2-40B4-BE49-F238E27FC236}">
                  <a16:creationId xmlns:a16="http://schemas.microsoft.com/office/drawing/2014/main" id="{00000000-0008-0000-0200-00005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91</xdr:row>
          <xdr:rowOff>200025</xdr:rowOff>
        </xdr:from>
        <xdr:to>
          <xdr:col>8</xdr:col>
          <xdr:colOff>381000</xdr:colOff>
          <xdr:row>93</xdr:row>
          <xdr:rowOff>66675</xdr:rowOff>
        </xdr:to>
        <xdr:sp macro="" textlink="">
          <xdr:nvSpPr>
            <xdr:cNvPr id="5201" name="Check Box 81" hidden="1">
              <a:extLst>
                <a:ext uri="{63B3BB69-23CF-44E3-9099-C40C66FF867C}">
                  <a14:compatExt spid="_x0000_s5201"/>
                </a:ext>
                <a:ext uri="{FF2B5EF4-FFF2-40B4-BE49-F238E27FC236}">
                  <a16:creationId xmlns:a16="http://schemas.microsoft.com/office/drawing/2014/main" id="{00000000-0008-0000-0200-00005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92</xdr:row>
          <xdr:rowOff>171450</xdr:rowOff>
        </xdr:from>
        <xdr:to>
          <xdr:col>8</xdr:col>
          <xdr:colOff>381000</xdr:colOff>
          <xdr:row>94</xdr:row>
          <xdr:rowOff>57150</xdr:rowOff>
        </xdr:to>
        <xdr:sp macro="" textlink="">
          <xdr:nvSpPr>
            <xdr:cNvPr id="5202" name="Check Box 82" hidden="1">
              <a:extLst>
                <a:ext uri="{63B3BB69-23CF-44E3-9099-C40C66FF867C}">
                  <a14:compatExt spid="_x0000_s5202"/>
                </a:ext>
                <a:ext uri="{FF2B5EF4-FFF2-40B4-BE49-F238E27FC236}">
                  <a16:creationId xmlns:a16="http://schemas.microsoft.com/office/drawing/2014/main" id="{00000000-0008-0000-0200-00005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94</xdr:row>
          <xdr:rowOff>161925</xdr:rowOff>
        </xdr:from>
        <xdr:to>
          <xdr:col>8</xdr:col>
          <xdr:colOff>361950</xdr:colOff>
          <xdr:row>96</xdr:row>
          <xdr:rowOff>57150</xdr:rowOff>
        </xdr:to>
        <xdr:sp macro="" textlink="">
          <xdr:nvSpPr>
            <xdr:cNvPr id="5203" name="Check Box 83" hidden="1">
              <a:extLst>
                <a:ext uri="{63B3BB69-23CF-44E3-9099-C40C66FF867C}">
                  <a14:compatExt spid="_x0000_s5203"/>
                </a:ext>
                <a:ext uri="{FF2B5EF4-FFF2-40B4-BE49-F238E27FC236}">
                  <a16:creationId xmlns:a16="http://schemas.microsoft.com/office/drawing/2014/main" id="{00000000-0008-0000-0200-00005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95</xdr:row>
          <xdr:rowOff>161925</xdr:rowOff>
        </xdr:from>
        <xdr:to>
          <xdr:col>8</xdr:col>
          <xdr:colOff>361950</xdr:colOff>
          <xdr:row>97</xdr:row>
          <xdr:rowOff>57150</xdr:rowOff>
        </xdr:to>
        <xdr:sp macro="" textlink="">
          <xdr:nvSpPr>
            <xdr:cNvPr id="5204" name="Check Box 84" hidden="1">
              <a:extLst>
                <a:ext uri="{63B3BB69-23CF-44E3-9099-C40C66FF867C}">
                  <a14:compatExt spid="_x0000_s5204"/>
                </a:ext>
                <a:ext uri="{FF2B5EF4-FFF2-40B4-BE49-F238E27FC236}">
                  <a16:creationId xmlns:a16="http://schemas.microsoft.com/office/drawing/2014/main" id="{00000000-0008-0000-0200-00005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762000</xdr:colOff>
          <xdr:row>91</xdr:row>
          <xdr:rowOff>219075</xdr:rowOff>
        </xdr:from>
        <xdr:to>
          <xdr:col>10</xdr:col>
          <xdr:colOff>361950</xdr:colOff>
          <xdr:row>93</xdr:row>
          <xdr:rowOff>76200</xdr:rowOff>
        </xdr:to>
        <xdr:sp macro="" textlink="">
          <xdr:nvSpPr>
            <xdr:cNvPr id="5205" name="Check Box 85" hidden="1">
              <a:extLst>
                <a:ext uri="{63B3BB69-23CF-44E3-9099-C40C66FF867C}">
                  <a14:compatExt spid="_x0000_s5205"/>
                </a:ext>
                <a:ext uri="{FF2B5EF4-FFF2-40B4-BE49-F238E27FC236}">
                  <a16:creationId xmlns:a16="http://schemas.microsoft.com/office/drawing/2014/main" id="{00000000-0008-0000-0200-00005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762000</xdr:colOff>
          <xdr:row>92</xdr:row>
          <xdr:rowOff>180975</xdr:rowOff>
        </xdr:from>
        <xdr:to>
          <xdr:col>10</xdr:col>
          <xdr:colOff>361950</xdr:colOff>
          <xdr:row>94</xdr:row>
          <xdr:rowOff>66675</xdr:rowOff>
        </xdr:to>
        <xdr:sp macro="" textlink="">
          <xdr:nvSpPr>
            <xdr:cNvPr id="5206" name="Check Box 86" hidden="1">
              <a:extLst>
                <a:ext uri="{63B3BB69-23CF-44E3-9099-C40C66FF867C}">
                  <a14:compatExt spid="_x0000_s5206"/>
                </a:ext>
                <a:ext uri="{FF2B5EF4-FFF2-40B4-BE49-F238E27FC236}">
                  <a16:creationId xmlns:a16="http://schemas.microsoft.com/office/drawing/2014/main" id="{00000000-0008-0000-0200-00005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762000</xdr:colOff>
          <xdr:row>94</xdr:row>
          <xdr:rowOff>180975</xdr:rowOff>
        </xdr:from>
        <xdr:to>
          <xdr:col>10</xdr:col>
          <xdr:colOff>361950</xdr:colOff>
          <xdr:row>96</xdr:row>
          <xdr:rowOff>57150</xdr:rowOff>
        </xdr:to>
        <xdr:sp macro="" textlink="">
          <xdr:nvSpPr>
            <xdr:cNvPr id="5207" name="Check Box 87" hidden="1">
              <a:extLst>
                <a:ext uri="{63B3BB69-23CF-44E3-9099-C40C66FF867C}">
                  <a14:compatExt spid="_x0000_s5207"/>
                </a:ext>
                <a:ext uri="{FF2B5EF4-FFF2-40B4-BE49-F238E27FC236}">
                  <a16:creationId xmlns:a16="http://schemas.microsoft.com/office/drawing/2014/main" id="{00000000-0008-0000-0200-00005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762000</xdr:colOff>
          <xdr:row>95</xdr:row>
          <xdr:rowOff>171450</xdr:rowOff>
        </xdr:from>
        <xdr:to>
          <xdr:col>10</xdr:col>
          <xdr:colOff>361950</xdr:colOff>
          <xdr:row>97</xdr:row>
          <xdr:rowOff>66675</xdr:rowOff>
        </xdr:to>
        <xdr:sp macro="" textlink="">
          <xdr:nvSpPr>
            <xdr:cNvPr id="5208" name="Check Box 88" hidden="1">
              <a:extLst>
                <a:ext uri="{63B3BB69-23CF-44E3-9099-C40C66FF867C}">
                  <a14:compatExt spid="_x0000_s5208"/>
                </a:ext>
                <a:ext uri="{FF2B5EF4-FFF2-40B4-BE49-F238E27FC236}">
                  <a16:creationId xmlns:a16="http://schemas.microsoft.com/office/drawing/2014/main" id="{00000000-0008-0000-0200-00005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771525</xdr:colOff>
          <xdr:row>91</xdr:row>
          <xdr:rowOff>209550</xdr:rowOff>
        </xdr:from>
        <xdr:to>
          <xdr:col>12</xdr:col>
          <xdr:colOff>361950</xdr:colOff>
          <xdr:row>93</xdr:row>
          <xdr:rowOff>57150</xdr:rowOff>
        </xdr:to>
        <xdr:sp macro="" textlink="">
          <xdr:nvSpPr>
            <xdr:cNvPr id="5209" name="Check Box 89" hidden="1">
              <a:extLst>
                <a:ext uri="{63B3BB69-23CF-44E3-9099-C40C66FF867C}">
                  <a14:compatExt spid="_x0000_s5209"/>
                </a:ext>
                <a:ext uri="{FF2B5EF4-FFF2-40B4-BE49-F238E27FC236}">
                  <a16:creationId xmlns:a16="http://schemas.microsoft.com/office/drawing/2014/main" id="{00000000-0008-0000-0200-00005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771525</xdr:colOff>
          <xdr:row>92</xdr:row>
          <xdr:rowOff>190500</xdr:rowOff>
        </xdr:from>
        <xdr:to>
          <xdr:col>12</xdr:col>
          <xdr:colOff>361950</xdr:colOff>
          <xdr:row>94</xdr:row>
          <xdr:rowOff>66675</xdr:rowOff>
        </xdr:to>
        <xdr:sp macro="" textlink="">
          <xdr:nvSpPr>
            <xdr:cNvPr id="5210" name="Check Box 90" hidden="1">
              <a:extLst>
                <a:ext uri="{63B3BB69-23CF-44E3-9099-C40C66FF867C}">
                  <a14:compatExt spid="_x0000_s5210"/>
                </a:ext>
                <a:ext uri="{FF2B5EF4-FFF2-40B4-BE49-F238E27FC236}">
                  <a16:creationId xmlns:a16="http://schemas.microsoft.com/office/drawing/2014/main" id="{00000000-0008-0000-0200-00005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771525</xdr:colOff>
          <xdr:row>94</xdr:row>
          <xdr:rowOff>171450</xdr:rowOff>
        </xdr:from>
        <xdr:to>
          <xdr:col>12</xdr:col>
          <xdr:colOff>361950</xdr:colOff>
          <xdr:row>96</xdr:row>
          <xdr:rowOff>66675</xdr:rowOff>
        </xdr:to>
        <xdr:sp macro="" textlink="">
          <xdr:nvSpPr>
            <xdr:cNvPr id="5211" name="Check Box 91" hidden="1">
              <a:extLst>
                <a:ext uri="{63B3BB69-23CF-44E3-9099-C40C66FF867C}">
                  <a14:compatExt spid="_x0000_s5211"/>
                </a:ext>
                <a:ext uri="{FF2B5EF4-FFF2-40B4-BE49-F238E27FC236}">
                  <a16:creationId xmlns:a16="http://schemas.microsoft.com/office/drawing/2014/main" id="{00000000-0008-0000-0200-00005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771525</xdr:colOff>
          <xdr:row>95</xdr:row>
          <xdr:rowOff>171450</xdr:rowOff>
        </xdr:from>
        <xdr:to>
          <xdr:col>12</xdr:col>
          <xdr:colOff>361950</xdr:colOff>
          <xdr:row>97</xdr:row>
          <xdr:rowOff>57150</xdr:rowOff>
        </xdr:to>
        <xdr:sp macro="" textlink="">
          <xdr:nvSpPr>
            <xdr:cNvPr id="5212" name="Check Box 92" hidden="1">
              <a:extLst>
                <a:ext uri="{63B3BB69-23CF-44E3-9099-C40C66FF867C}">
                  <a14:compatExt spid="_x0000_s5212"/>
                </a:ext>
                <a:ext uri="{FF2B5EF4-FFF2-40B4-BE49-F238E27FC236}">
                  <a16:creationId xmlns:a16="http://schemas.microsoft.com/office/drawing/2014/main" id="{00000000-0008-0000-0200-00005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771525</xdr:colOff>
          <xdr:row>93</xdr:row>
          <xdr:rowOff>171450</xdr:rowOff>
        </xdr:from>
        <xdr:to>
          <xdr:col>6</xdr:col>
          <xdr:colOff>361950</xdr:colOff>
          <xdr:row>95</xdr:row>
          <xdr:rowOff>57150</xdr:rowOff>
        </xdr:to>
        <xdr:sp macro="" textlink="">
          <xdr:nvSpPr>
            <xdr:cNvPr id="5213" name="Check Box 93" hidden="1">
              <a:extLst>
                <a:ext uri="{63B3BB69-23CF-44E3-9099-C40C66FF867C}">
                  <a14:compatExt spid="_x0000_s5213"/>
                </a:ext>
                <a:ext uri="{FF2B5EF4-FFF2-40B4-BE49-F238E27FC236}">
                  <a16:creationId xmlns:a16="http://schemas.microsoft.com/office/drawing/2014/main" id="{00000000-0008-0000-0200-00005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93</xdr:row>
          <xdr:rowOff>161925</xdr:rowOff>
        </xdr:from>
        <xdr:to>
          <xdr:col>8</xdr:col>
          <xdr:colOff>371475</xdr:colOff>
          <xdr:row>95</xdr:row>
          <xdr:rowOff>57150</xdr:rowOff>
        </xdr:to>
        <xdr:sp macro="" textlink="">
          <xdr:nvSpPr>
            <xdr:cNvPr id="5214" name="Check Box 94" hidden="1">
              <a:extLst>
                <a:ext uri="{63B3BB69-23CF-44E3-9099-C40C66FF867C}">
                  <a14:compatExt spid="_x0000_s5214"/>
                </a:ext>
                <a:ext uri="{FF2B5EF4-FFF2-40B4-BE49-F238E27FC236}">
                  <a16:creationId xmlns:a16="http://schemas.microsoft.com/office/drawing/2014/main" id="{00000000-0008-0000-0200-00005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762000</xdr:colOff>
          <xdr:row>93</xdr:row>
          <xdr:rowOff>180975</xdr:rowOff>
        </xdr:from>
        <xdr:to>
          <xdr:col>10</xdr:col>
          <xdr:colOff>381000</xdr:colOff>
          <xdr:row>95</xdr:row>
          <xdr:rowOff>66675</xdr:rowOff>
        </xdr:to>
        <xdr:sp macro="" textlink="">
          <xdr:nvSpPr>
            <xdr:cNvPr id="5215" name="Check Box 95" hidden="1">
              <a:extLst>
                <a:ext uri="{63B3BB69-23CF-44E3-9099-C40C66FF867C}">
                  <a14:compatExt spid="_x0000_s5215"/>
                </a:ext>
                <a:ext uri="{FF2B5EF4-FFF2-40B4-BE49-F238E27FC236}">
                  <a16:creationId xmlns:a16="http://schemas.microsoft.com/office/drawing/2014/main" id="{00000000-0008-0000-0200-00005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771525</xdr:colOff>
          <xdr:row>93</xdr:row>
          <xdr:rowOff>180975</xdr:rowOff>
        </xdr:from>
        <xdr:to>
          <xdr:col>12</xdr:col>
          <xdr:colOff>361950</xdr:colOff>
          <xdr:row>95</xdr:row>
          <xdr:rowOff>57150</xdr:rowOff>
        </xdr:to>
        <xdr:sp macro="" textlink="">
          <xdr:nvSpPr>
            <xdr:cNvPr id="5216" name="Check Box 96" hidden="1">
              <a:extLst>
                <a:ext uri="{63B3BB69-23CF-44E3-9099-C40C66FF867C}">
                  <a14:compatExt spid="_x0000_s5216"/>
                </a:ext>
                <a:ext uri="{FF2B5EF4-FFF2-40B4-BE49-F238E27FC236}">
                  <a16:creationId xmlns:a16="http://schemas.microsoft.com/office/drawing/2014/main" id="{00000000-0008-0000-0200-00006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771525</xdr:colOff>
          <xdr:row>101</xdr:row>
          <xdr:rowOff>238125</xdr:rowOff>
        </xdr:from>
        <xdr:to>
          <xdr:col>6</xdr:col>
          <xdr:colOff>361950</xdr:colOff>
          <xdr:row>103</xdr:row>
          <xdr:rowOff>66675</xdr:rowOff>
        </xdr:to>
        <xdr:sp macro="" textlink="">
          <xdr:nvSpPr>
            <xdr:cNvPr id="5217" name="Check Box 97" hidden="1">
              <a:extLst>
                <a:ext uri="{63B3BB69-23CF-44E3-9099-C40C66FF867C}">
                  <a14:compatExt spid="_x0000_s5217"/>
                </a:ext>
                <a:ext uri="{FF2B5EF4-FFF2-40B4-BE49-F238E27FC236}">
                  <a16:creationId xmlns:a16="http://schemas.microsoft.com/office/drawing/2014/main" id="{00000000-0008-0000-0200-00006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771525</xdr:colOff>
          <xdr:row>105</xdr:row>
          <xdr:rowOff>171450</xdr:rowOff>
        </xdr:from>
        <xdr:to>
          <xdr:col>6</xdr:col>
          <xdr:colOff>361950</xdr:colOff>
          <xdr:row>107</xdr:row>
          <xdr:rowOff>57150</xdr:rowOff>
        </xdr:to>
        <xdr:sp macro="" textlink="">
          <xdr:nvSpPr>
            <xdr:cNvPr id="5218" name="Check Box 98" hidden="1">
              <a:extLst>
                <a:ext uri="{63B3BB69-23CF-44E3-9099-C40C66FF867C}">
                  <a14:compatExt spid="_x0000_s5218"/>
                </a:ext>
                <a:ext uri="{FF2B5EF4-FFF2-40B4-BE49-F238E27FC236}">
                  <a16:creationId xmlns:a16="http://schemas.microsoft.com/office/drawing/2014/main" id="{00000000-0008-0000-0200-00006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771525</xdr:colOff>
          <xdr:row>104</xdr:row>
          <xdr:rowOff>171450</xdr:rowOff>
        </xdr:from>
        <xdr:to>
          <xdr:col>6</xdr:col>
          <xdr:colOff>371475</xdr:colOff>
          <xdr:row>106</xdr:row>
          <xdr:rowOff>57150</xdr:rowOff>
        </xdr:to>
        <xdr:sp macro="" textlink="">
          <xdr:nvSpPr>
            <xdr:cNvPr id="5219" name="Check Box 99" hidden="1">
              <a:extLst>
                <a:ext uri="{63B3BB69-23CF-44E3-9099-C40C66FF867C}">
                  <a14:compatExt spid="_x0000_s5219"/>
                </a:ext>
                <a:ext uri="{FF2B5EF4-FFF2-40B4-BE49-F238E27FC236}">
                  <a16:creationId xmlns:a16="http://schemas.microsoft.com/office/drawing/2014/main" id="{00000000-0008-0000-0200-00006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771525</xdr:colOff>
          <xdr:row>102</xdr:row>
          <xdr:rowOff>171450</xdr:rowOff>
        </xdr:from>
        <xdr:to>
          <xdr:col>6</xdr:col>
          <xdr:colOff>361950</xdr:colOff>
          <xdr:row>104</xdr:row>
          <xdr:rowOff>66675</xdr:rowOff>
        </xdr:to>
        <xdr:sp macro="" textlink="">
          <xdr:nvSpPr>
            <xdr:cNvPr id="5220" name="Check Box 100" hidden="1">
              <a:extLst>
                <a:ext uri="{63B3BB69-23CF-44E3-9099-C40C66FF867C}">
                  <a14:compatExt spid="_x0000_s5220"/>
                </a:ext>
                <a:ext uri="{FF2B5EF4-FFF2-40B4-BE49-F238E27FC236}">
                  <a16:creationId xmlns:a16="http://schemas.microsoft.com/office/drawing/2014/main" id="{00000000-0008-0000-0200-00006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781050</xdr:colOff>
          <xdr:row>101</xdr:row>
          <xdr:rowOff>238125</xdr:rowOff>
        </xdr:from>
        <xdr:to>
          <xdr:col>8</xdr:col>
          <xdr:colOff>371475</xdr:colOff>
          <xdr:row>103</xdr:row>
          <xdr:rowOff>66675</xdr:rowOff>
        </xdr:to>
        <xdr:sp macro="" textlink="">
          <xdr:nvSpPr>
            <xdr:cNvPr id="5221" name="Check Box 101" hidden="1">
              <a:extLst>
                <a:ext uri="{63B3BB69-23CF-44E3-9099-C40C66FF867C}">
                  <a14:compatExt spid="_x0000_s5221"/>
                </a:ext>
                <a:ext uri="{FF2B5EF4-FFF2-40B4-BE49-F238E27FC236}">
                  <a16:creationId xmlns:a16="http://schemas.microsoft.com/office/drawing/2014/main" id="{00000000-0008-0000-0200-00006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781050</xdr:colOff>
          <xdr:row>102</xdr:row>
          <xdr:rowOff>171450</xdr:rowOff>
        </xdr:from>
        <xdr:to>
          <xdr:col>8</xdr:col>
          <xdr:colOff>371475</xdr:colOff>
          <xdr:row>104</xdr:row>
          <xdr:rowOff>57150</xdr:rowOff>
        </xdr:to>
        <xdr:sp macro="" textlink="">
          <xdr:nvSpPr>
            <xdr:cNvPr id="5222" name="Check Box 102" hidden="1">
              <a:extLst>
                <a:ext uri="{63B3BB69-23CF-44E3-9099-C40C66FF867C}">
                  <a14:compatExt spid="_x0000_s5222"/>
                </a:ext>
                <a:ext uri="{FF2B5EF4-FFF2-40B4-BE49-F238E27FC236}">
                  <a16:creationId xmlns:a16="http://schemas.microsoft.com/office/drawing/2014/main" id="{00000000-0008-0000-0200-00006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781050</xdr:colOff>
          <xdr:row>104</xdr:row>
          <xdr:rowOff>161925</xdr:rowOff>
        </xdr:from>
        <xdr:to>
          <xdr:col>8</xdr:col>
          <xdr:colOff>371475</xdr:colOff>
          <xdr:row>106</xdr:row>
          <xdr:rowOff>57150</xdr:rowOff>
        </xdr:to>
        <xdr:sp macro="" textlink="">
          <xdr:nvSpPr>
            <xdr:cNvPr id="5223" name="Check Box 103" hidden="1">
              <a:extLst>
                <a:ext uri="{63B3BB69-23CF-44E3-9099-C40C66FF867C}">
                  <a14:compatExt spid="_x0000_s5223"/>
                </a:ext>
                <a:ext uri="{FF2B5EF4-FFF2-40B4-BE49-F238E27FC236}">
                  <a16:creationId xmlns:a16="http://schemas.microsoft.com/office/drawing/2014/main" id="{00000000-0008-0000-0200-00006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781050</xdr:colOff>
          <xdr:row>105</xdr:row>
          <xdr:rowOff>161925</xdr:rowOff>
        </xdr:from>
        <xdr:to>
          <xdr:col>8</xdr:col>
          <xdr:colOff>371475</xdr:colOff>
          <xdr:row>107</xdr:row>
          <xdr:rowOff>57150</xdr:rowOff>
        </xdr:to>
        <xdr:sp macro="" textlink="">
          <xdr:nvSpPr>
            <xdr:cNvPr id="5224" name="Check Box 104" hidden="1">
              <a:extLst>
                <a:ext uri="{63B3BB69-23CF-44E3-9099-C40C66FF867C}">
                  <a14:compatExt spid="_x0000_s5224"/>
                </a:ext>
                <a:ext uri="{FF2B5EF4-FFF2-40B4-BE49-F238E27FC236}">
                  <a16:creationId xmlns:a16="http://schemas.microsoft.com/office/drawing/2014/main" id="{00000000-0008-0000-0200-00006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752475</xdr:colOff>
          <xdr:row>101</xdr:row>
          <xdr:rowOff>238125</xdr:rowOff>
        </xdr:from>
        <xdr:to>
          <xdr:col>10</xdr:col>
          <xdr:colOff>342900</xdr:colOff>
          <xdr:row>103</xdr:row>
          <xdr:rowOff>47625</xdr:rowOff>
        </xdr:to>
        <xdr:sp macro="" textlink="">
          <xdr:nvSpPr>
            <xdr:cNvPr id="5225" name="Check Box 105" hidden="1">
              <a:extLst>
                <a:ext uri="{63B3BB69-23CF-44E3-9099-C40C66FF867C}">
                  <a14:compatExt spid="_x0000_s5225"/>
                </a:ext>
                <a:ext uri="{FF2B5EF4-FFF2-40B4-BE49-F238E27FC236}">
                  <a16:creationId xmlns:a16="http://schemas.microsoft.com/office/drawing/2014/main" id="{00000000-0008-0000-0200-00006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752475</xdr:colOff>
          <xdr:row>102</xdr:row>
          <xdr:rowOff>180975</xdr:rowOff>
        </xdr:from>
        <xdr:to>
          <xdr:col>10</xdr:col>
          <xdr:colOff>342900</xdr:colOff>
          <xdr:row>104</xdr:row>
          <xdr:rowOff>66675</xdr:rowOff>
        </xdr:to>
        <xdr:sp macro="" textlink="">
          <xdr:nvSpPr>
            <xdr:cNvPr id="5226" name="Check Box 106" hidden="1">
              <a:extLst>
                <a:ext uri="{63B3BB69-23CF-44E3-9099-C40C66FF867C}">
                  <a14:compatExt spid="_x0000_s5226"/>
                </a:ext>
                <a:ext uri="{FF2B5EF4-FFF2-40B4-BE49-F238E27FC236}">
                  <a16:creationId xmlns:a16="http://schemas.microsoft.com/office/drawing/2014/main" id="{00000000-0008-0000-0200-00006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752475</xdr:colOff>
          <xdr:row>104</xdr:row>
          <xdr:rowOff>171450</xdr:rowOff>
        </xdr:from>
        <xdr:to>
          <xdr:col>10</xdr:col>
          <xdr:colOff>342900</xdr:colOff>
          <xdr:row>106</xdr:row>
          <xdr:rowOff>66675</xdr:rowOff>
        </xdr:to>
        <xdr:sp macro="" textlink="">
          <xdr:nvSpPr>
            <xdr:cNvPr id="5227" name="Check Box 107" hidden="1">
              <a:extLst>
                <a:ext uri="{63B3BB69-23CF-44E3-9099-C40C66FF867C}">
                  <a14:compatExt spid="_x0000_s5227"/>
                </a:ext>
                <a:ext uri="{FF2B5EF4-FFF2-40B4-BE49-F238E27FC236}">
                  <a16:creationId xmlns:a16="http://schemas.microsoft.com/office/drawing/2014/main" id="{00000000-0008-0000-0200-00006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752475</xdr:colOff>
          <xdr:row>105</xdr:row>
          <xdr:rowOff>171450</xdr:rowOff>
        </xdr:from>
        <xdr:to>
          <xdr:col>10</xdr:col>
          <xdr:colOff>342900</xdr:colOff>
          <xdr:row>107</xdr:row>
          <xdr:rowOff>66675</xdr:rowOff>
        </xdr:to>
        <xdr:sp macro="" textlink="">
          <xdr:nvSpPr>
            <xdr:cNvPr id="5228" name="Check Box 108" hidden="1">
              <a:extLst>
                <a:ext uri="{63B3BB69-23CF-44E3-9099-C40C66FF867C}">
                  <a14:compatExt spid="_x0000_s5228"/>
                </a:ext>
                <a:ext uri="{FF2B5EF4-FFF2-40B4-BE49-F238E27FC236}">
                  <a16:creationId xmlns:a16="http://schemas.microsoft.com/office/drawing/2014/main" id="{00000000-0008-0000-0200-00006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771525</xdr:colOff>
          <xdr:row>101</xdr:row>
          <xdr:rowOff>238125</xdr:rowOff>
        </xdr:from>
        <xdr:to>
          <xdr:col>12</xdr:col>
          <xdr:colOff>361950</xdr:colOff>
          <xdr:row>103</xdr:row>
          <xdr:rowOff>47625</xdr:rowOff>
        </xdr:to>
        <xdr:sp macro="" textlink="">
          <xdr:nvSpPr>
            <xdr:cNvPr id="5229" name="Check Box 109" hidden="1">
              <a:extLst>
                <a:ext uri="{63B3BB69-23CF-44E3-9099-C40C66FF867C}">
                  <a14:compatExt spid="_x0000_s5229"/>
                </a:ext>
                <a:ext uri="{FF2B5EF4-FFF2-40B4-BE49-F238E27FC236}">
                  <a16:creationId xmlns:a16="http://schemas.microsoft.com/office/drawing/2014/main" id="{00000000-0008-0000-0200-00006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771525</xdr:colOff>
          <xdr:row>102</xdr:row>
          <xdr:rowOff>190500</xdr:rowOff>
        </xdr:from>
        <xdr:to>
          <xdr:col>12</xdr:col>
          <xdr:colOff>361950</xdr:colOff>
          <xdr:row>104</xdr:row>
          <xdr:rowOff>66675</xdr:rowOff>
        </xdr:to>
        <xdr:sp macro="" textlink="">
          <xdr:nvSpPr>
            <xdr:cNvPr id="5230" name="Check Box 110" hidden="1">
              <a:extLst>
                <a:ext uri="{63B3BB69-23CF-44E3-9099-C40C66FF867C}">
                  <a14:compatExt spid="_x0000_s5230"/>
                </a:ext>
                <a:ext uri="{FF2B5EF4-FFF2-40B4-BE49-F238E27FC236}">
                  <a16:creationId xmlns:a16="http://schemas.microsoft.com/office/drawing/2014/main" id="{00000000-0008-0000-0200-00006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771525</xdr:colOff>
          <xdr:row>104</xdr:row>
          <xdr:rowOff>171450</xdr:rowOff>
        </xdr:from>
        <xdr:to>
          <xdr:col>12</xdr:col>
          <xdr:colOff>361950</xdr:colOff>
          <xdr:row>106</xdr:row>
          <xdr:rowOff>57150</xdr:rowOff>
        </xdr:to>
        <xdr:sp macro="" textlink="">
          <xdr:nvSpPr>
            <xdr:cNvPr id="5231" name="Check Box 111" hidden="1">
              <a:extLst>
                <a:ext uri="{63B3BB69-23CF-44E3-9099-C40C66FF867C}">
                  <a14:compatExt spid="_x0000_s5231"/>
                </a:ext>
                <a:ext uri="{FF2B5EF4-FFF2-40B4-BE49-F238E27FC236}">
                  <a16:creationId xmlns:a16="http://schemas.microsoft.com/office/drawing/2014/main" id="{00000000-0008-0000-0200-00006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771525</xdr:colOff>
          <xdr:row>105</xdr:row>
          <xdr:rowOff>171450</xdr:rowOff>
        </xdr:from>
        <xdr:to>
          <xdr:col>12</xdr:col>
          <xdr:colOff>361950</xdr:colOff>
          <xdr:row>107</xdr:row>
          <xdr:rowOff>57150</xdr:rowOff>
        </xdr:to>
        <xdr:sp macro="" textlink="">
          <xdr:nvSpPr>
            <xdr:cNvPr id="5232" name="Check Box 112" hidden="1">
              <a:extLst>
                <a:ext uri="{63B3BB69-23CF-44E3-9099-C40C66FF867C}">
                  <a14:compatExt spid="_x0000_s5232"/>
                </a:ext>
                <a:ext uri="{FF2B5EF4-FFF2-40B4-BE49-F238E27FC236}">
                  <a16:creationId xmlns:a16="http://schemas.microsoft.com/office/drawing/2014/main" id="{00000000-0008-0000-0200-00007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771525</xdr:colOff>
          <xdr:row>103</xdr:row>
          <xdr:rowOff>171450</xdr:rowOff>
        </xdr:from>
        <xdr:to>
          <xdr:col>6</xdr:col>
          <xdr:colOff>361950</xdr:colOff>
          <xdr:row>105</xdr:row>
          <xdr:rowOff>66675</xdr:rowOff>
        </xdr:to>
        <xdr:sp macro="" textlink="">
          <xdr:nvSpPr>
            <xdr:cNvPr id="5233" name="Check Box 113" hidden="1">
              <a:extLst>
                <a:ext uri="{63B3BB69-23CF-44E3-9099-C40C66FF867C}">
                  <a14:compatExt spid="_x0000_s5233"/>
                </a:ext>
                <a:ext uri="{FF2B5EF4-FFF2-40B4-BE49-F238E27FC236}">
                  <a16:creationId xmlns:a16="http://schemas.microsoft.com/office/drawing/2014/main" id="{00000000-0008-0000-0200-00007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781050</xdr:colOff>
          <xdr:row>103</xdr:row>
          <xdr:rowOff>171450</xdr:rowOff>
        </xdr:from>
        <xdr:to>
          <xdr:col>8</xdr:col>
          <xdr:colOff>381000</xdr:colOff>
          <xdr:row>105</xdr:row>
          <xdr:rowOff>57150</xdr:rowOff>
        </xdr:to>
        <xdr:sp macro="" textlink="">
          <xdr:nvSpPr>
            <xdr:cNvPr id="5234" name="Check Box 114" hidden="1">
              <a:extLst>
                <a:ext uri="{63B3BB69-23CF-44E3-9099-C40C66FF867C}">
                  <a14:compatExt spid="_x0000_s5234"/>
                </a:ext>
                <a:ext uri="{FF2B5EF4-FFF2-40B4-BE49-F238E27FC236}">
                  <a16:creationId xmlns:a16="http://schemas.microsoft.com/office/drawing/2014/main" id="{00000000-0008-0000-0200-00007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752475</xdr:colOff>
          <xdr:row>103</xdr:row>
          <xdr:rowOff>180975</xdr:rowOff>
        </xdr:from>
        <xdr:to>
          <xdr:col>10</xdr:col>
          <xdr:colOff>371475</xdr:colOff>
          <xdr:row>105</xdr:row>
          <xdr:rowOff>57150</xdr:rowOff>
        </xdr:to>
        <xdr:sp macro="" textlink="">
          <xdr:nvSpPr>
            <xdr:cNvPr id="5235" name="Check Box 115" hidden="1">
              <a:extLst>
                <a:ext uri="{63B3BB69-23CF-44E3-9099-C40C66FF867C}">
                  <a14:compatExt spid="_x0000_s5235"/>
                </a:ext>
                <a:ext uri="{FF2B5EF4-FFF2-40B4-BE49-F238E27FC236}">
                  <a16:creationId xmlns:a16="http://schemas.microsoft.com/office/drawing/2014/main" id="{00000000-0008-0000-0200-00007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771525</xdr:colOff>
          <xdr:row>103</xdr:row>
          <xdr:rowOff>171450</xdr:rowOff>
        </xdr:from>
        <xdr:to>
          <xdr:col>12</xdr:col>
          <xdr:colOff>361950</xdr:colOff>
          <xdr:row>105</xdr:row>
          <xdr:rowOff>66675</xdr:rowOff>
        </xdr:to>
        <xdr:sp macro="" textlink="">
          <xdr:nvSpPr>
            <xdr:cNvPr id="5236" name="Check Box 116" hidden="1">
              <a:extLst>
                <a:ext uri="{63B3BB69-23CF-44E3-9099-C40C66FF867C}">
                  <a14:compatExt spid="_x0000_s5236"/>
                </a:ext>
                <a:ext uri="{FF2B5EF4-FFF2-40B4-BE49-F238E27FC236}">
                  <a16:creationId xmlns:a16="http://schemas.microsoft.com/office/drawing/2014/main" id="{00000000-0008-0000-0200-00007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447675</xdr:colOff>
      <xdr:row>108</xdr:row>
      <xdr:rowOff>28575</xdr:rowOff>
    </xdr:from>
    <xdr:to>
      <xdr:col>11</xdr:col>
      <xdr:colOff>464820</xdr:colOff>
      <xdr:row>108</xdr:row>
      <xdr:rowOff>590550</xdr:rowOff>
    </xdr:to>
    <xdr:sp macro="" textlink="">
      <xdr:nvSpPr>
        <xdr:cNvPr id="3" name="Freccia a destra 2">
          <a:hlinkClick xmlns:r="http://schemas.openxmlformats.org/officeDocument/2006/relationships" r:id="rId1"/>
          <a:extLst>
            <a:ext uri="{FF2B5EF4-FFF2-40B4-BE49-F238E27FC236}">
              <a16:creationId xmlns:a16="http://schemas.microsoft.com/office/drawing/2014/main" id="{ECB1C703-69D9-4DF1-B4ED-8DD082A51C8E}"/>
            </a:ext>
          </a:extLst>
        </xdr:cNvPr>
        <xdr:cNvSpPr/>
      </xdr:nvSpPr>
      <xdr:spPr>
        <a:xfrm>
          <a:off x="1200150" y="26889075"/>
          <a:ext cx="7075170" cy="561975"/>
        </a:xfrm>
        <a:prstGeom prst="rightArrow">
          <a:avLst>
            <a:gd name="adj1" fmla="val 59730"/>
            <a:gd name="adj2" fmla="val 50000"/>
          </a:avLst>
        </a:prstGeom>
        <a:gradFill>
          <a:gsLst>
            <a:gs pos="0">
              <a:srgbClr val="006600"/>
            </a:gs>
            <a:gs pos="80000">
              <a:srgbClr val="00CC00"/>
            </a:gs>
            <a:gs pos="100000">
              <a:srgbClr val="66FF99"/>
            </a:gs>
          </a:gsLst>
        </a:gradFill>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marL="0" indent="0" algn="ctr"/>
          <a:r>
            <a:rPr lang="it-IT" sz="1400">
              <a:solidFill>
                <a:schemeClr val="lt1"/>
              </a:solidFill>
              <a:latin typeface="Eras Demi ITC" panose="020B0805030504020804" pitchFamily="34" charset="0"/>
              <a:ea typeface="+mn-ea"/>
              <a:cs typeface="+mn-cs"/>
            </a:rPr>
            <a:t>Prosegui la compilazione del questionario di settore Gomma Plastica Cavi</a:t>
          </a:r>
        </a:p>
      </xdr:txBody>
    </xdr:sp>
    <xdr:clientData/>
  </xdr:twoCellAnchor>
</xdr:wsDr>
</file>

<file path=xl/drawings/drawing4.xml><?xml version="1.0" encoding="utf-8"?>
<xdr:wsDr xmlns:xdr="http://schemas.openxmlformats.org/drawingml/2006/spreadsheetDrawing" xmlns:a="http://schemas.openxmlformats.org/drawingml/2006/main">
  <xdr:absoluteAnchor>
    <xdr:pos x="281940" y="0"/>
    <xdr:ext cx="769620" cy="716280"/>
    <xdr:pic>
      <xdr:nvPicPr>
        <xdr:cNvPr id="2" name="Immagine 3" descr="ML_280_BAN.JPG">
          <a:extLst>
            <a:ext uri="{FF2B5EF4-FFF2-40B4-BE49-F238E27FC236}">
              <a16:creationId xmlns:a16="http://schemas.microsoft.com/office/drawing/2014/main" id="{6AAC2246-FC9E-4285-BDB2-22C09B83A41B}"/>
            </a:ext>
          </a:extLst>
        </xdr:cNvPr>
        <xdr:cNvPicPr>
          <a:picLocks noChangeAspect="1" noChangeArrowheads="1"/>
        </xdr:cNvPicPr>
      </xdr:nvPicPr>
      <xdr:blipFill>
        <a:blip xmlns:r="http://schemas.openxmlformats.org/officeDocument/2006/relationships" r:embed="rId1" cstate="print"/>
        <a:srcRect l="1408" t="4070" r="68727" b="6976"/>
        <a:stretch>
          <a:fillRect/>
        </a:stretch>
      </xdr:blipFill>
      <xdr:spPr bwMode="auto">
        <a:xfrm>
          <a:off x="281940" y="0"/>
          <a:ext cx="769620" cy="716280"/>
        </a:xfrm>
        <a:prstGeom prst="rect">
          <a:avLst/>
        </a:prstGeom>
        <a:noFill/>
        <a:ln w="9525">
          <a:noFill/>
          <a:miter lim="800000"/>
          <a:headEnd/>
          <a:tailEnd/>
        </a:ln>
      </xdr:spPr>
    </xdr:pic>
    <xdr:clientData/>
  </xdr:absoluteAnchor>
  <xdr:oneCellAnchor>
    <xdr:from>
      <xdr:col>3</xdr:col>
      <xdr:colOff>68581</xdr:colOff>
      <xdr:row>3</xdr:row>
      <xdr:rowOff>118754</xdr:rowOff>
    </xdr:from>
    <xdr:ext cx="2644140" cy="481727"/>
    <xdr:pic>
      <xdr:nvPicPr>
        <xdr:cNvPr id="3" name="Immagine 2">
          <a:extLst>
            <a:ext uri="{FF2B5EF4-FFF2-40B4-BE49-F238E27FC236}">
              <a16:creationId xmlns:a16="http://schemas.microsoft.com/office/drawing/2014/main" id="{5D089252-614A-4015-83CB-20D997639E3B}"/>
            </a:ext>
          </a:extLst>
        </xdr:cNvPr>
        <xdr:cNvPicPr>
          <a:picLocks noChangeAspect="1"/>
        </xdr:cNvPicPr>
      </xdr:nvPicPr>
      <xdr:blipFill>
        <a:blip xmlns:r="http://schemas.openxmlformats.org/officeDocument/2006/relationships" r:embed="rId2"/>
        <a:stretch>
          <a:fillRect/>
        </a:stretch>
      </xdr:blipFill>
      <xdr:spPr>
        <a:xfrm>
          <a:off x="1943101" y="667394"/>
          <a:ext cx="2644140" cy="481727"/>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5</xdr:col>
          <xdr:colOff>323850</xdr:colOff>
          <xdr:row>13</xdr:row>
          <xdr:rowOff>9525</xdr:rowOff>
        </xdr:from>
        <xdr:to>
          <xdr:col>5</xdr:col>
          <xdr:colOff>581025</xdr:colOff>
          <xdr:row>13</xdr:row>
          <xdr:rowOff>219075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3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323850</xdr:colOff>
          <xdr:row>14</xdr:row>
          <xdr:rowOff>9525</xdr:rowOff>
        </xdr:from>
        <xdr:to>
          <xdr:col>5</xdr:col>
          <xdr:colOff>581025</xdr:colOff>
          <xdr:row>14</xdr:row>
          <xdr:rowOff>219075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3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552450</xdr:colOff>
          <xdr:row>13</xdr:row>
          <xdr:rowOff>9525</xdr:rowOff>
        </xdr:from>
        <xdr:to>
          <xdr:col>9</xdr:col>
          <xdr:colOff>171450</xdr:colOff>
          <xdr:row>13</xdr:row>
          <xdr:rowOff>219075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3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552450</xdr:colOff>
          <xdr:row>14</xdr:row>
          <xdr:rowOff>9525</xdr:rowOff>
        </xdr:from>
        <xdr:to>
          <xdr:col>9</xdr:col>
          <xdr:colOff>171450</xdr:colOff>
          <xdr:row>14</xdr:row>
          <xdr:rowOff>219075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3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68</xdr:row>
          <xdr:rowOff>9525</xdr:rowOff>
        </xdr:from>
        <xdr:to>
          <xdr:col>10</xdr:col>
          <xdr:colOff>590550</xdr:colOff>
          <xdr:row>68</xdr:row>
          <xdr:rowOff>219075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3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342900</xdr:colOff>
          <xdr:row>68</xdr:row>
          <xdr:rowOff>9525</xdr:rowOff>
        </xdr:from>
        <xdr:to>
          <xdr:col>12</xdr:col>
          <xdr:colOff>590550</xdr:colOff>
          <xdr:row>68</xdr:row>
          <xdr:rowOff>219075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3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71</xdr:row>
          <xdr:rowOff>9525</xdr:rowOff>
        </xdr:from>
        <xdr:to>
          <xdr:col>6</xdr:col>
          <xdr:colOff>590550</xdr:colOff>
          <xdr:row>71</xdr:row>
          <xdr:rowOff>219075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3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73</xdr:row>
          <xdr:rowOff>9525</xdr:rowOff>
        </xdr:from>
        <xdr:to>
          <xdr:col>6</xdr:col>
          <xdr:colOff>590550</xdr:colOff>
          <xdr:row>73</xdr:row>
          <xdr:rowOff>219075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3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75</xdr:row>
          <xdr:rowOff>9525</xdr:rowOff>
        </xdr:from>
        <xdr:to>
          <xdr:col>6</xdr:col>
          <xdr:colOff>590550</xdr:colOff>
          <xdr:row>75</xdr:row>
          <xdr:rowOff>219075</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3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77</xdr:row>
          <xdr:rowOff>9525</xdr:rowOff>
        </xdr:from>
        <xdr:to>
          <xdr:col>6</xdr:col>
          <xdr:colOff>590550</xdr:colOff>
          <xdr:row>77</xdr:row>
          <xdr:rowOff>219075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3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112</xdr:row>
          <xdr:rowOff>66675</xdr:rowOff>
        </xdr:from>
        <xdr:to>
          <xdr:col>10</xdr:col>
          <xdr:colOff>590550</xdr:colOff>
          <xdr:row>112</xdr:row>
          <xdr:rowOff>285750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3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113</xdr:row>
          <xdr:rowOff>66675</xdr:rowOff>
        </xdr:from>
        <xdr:to>
          <xdr:col>10</xdr:col>
          <xdr:colOff>590550</xdr:colOff>
          <xdr:row>113</xdr:row>
          <xdr:rowOff>285750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3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114</xdr:row>
          <xdr:rowOff>66675</xdr:rowOff>
        </xdr:from>
        <xdr:to>
          <xdr:col>10</xdr:col>
          <xdr:colOff>590550</xdr:colOff>
          <xdr:row>114</xdr:row>
          <xdr:rowOff>285750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3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121</xdr:row>
          <xdr:rowOff>104775</xdr:rowOff>
        </xdr:from>
        <xdr:to>
          <xdr:col>8</xdr:col>
          <xdr:colOff>590550</xdr:colOff>
          <xdr:row>121</xdr:row>
          <xdr:rowOff>323850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3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121</xdr:row>
          <xdr:rowOff>104775</xdr:rowOff>
        </xdr:from>
        <xdr:to>
          <xdr:col>10</xdr:col>
          <xdr:colOff>590550</xdr:colOff>
          <xdr:row>121</xdr:row>
          <xdr:rowOff>323850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3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122</xdr:row>
          <xdr:rowOff>28575</xdr:rowOff>
        </xdr:from>
        <xdr:to>
          <xdr:col>8</xdr:col>
          <xdr:colOff>590550</xdr:colOff>
          <xdr:row>122</xdr:row>
          <xdr:rowOff>247650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3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122</xdr:row>
          <xdr:rowOff>28575</xdr:rowOff>
        </xdr:from>
        <xdr:to>
          <xdr:col>10</xdr:col>
          <xdr:colOff>590550</xdr:colOff>
          <xdr:row>122</xdr:row>
          <xdr:rowOff>247650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3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123</xdr:row>
          <xdr:rowOff>28575</xdr:rowOff>
        </xdr:from>
        <xdr:to>
          <xdr:col>8</xdr:col>
          <xdr:colOff>590550</xdr:colOff>
          <xdr:row>123</xdr:row>
          <xdr:rowOff>247650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3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123</xdr:row>
          <xdr:rowOff>28575</xdr:rowOff>
        </xdr:from>
        <xdr:to>
          <xdr:col>10</xdr:col>
          <xdr:colOff>590550</xdr:colOff>
          <xdr:row>123</xdr:row>
          <xdr:rowOff>247650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3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141</xdr:row>
          <xdr:rowOff>28575</xdr:rowOff>
        </xdr:from>
        <xdr:to>
          <xdr:col>8</xdr:col>
          <xdr:colOff>590550</xdr:colOff>
          <xdr:row>141</xdr:row>
          <xdr:rowOff>247650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3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141</xdr:row>
          <xdr:rowOff>28575</xdr:rowOff>
        </xdr:from>
        <xdr:to>
          <xdr:col>10</xdr:col>
          <xdr:colOff>590550</xdr:colOff>
          <xdr:row>141</xdr:row>
          <xdr:rowOff>247650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3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142</xdr:row>
          <xdr:rowOff>76200</xdr:rowOff>
        </xdr:from>
        <xdr:to>
          <xdr:col>8</xdr:col>
          <xdr:colOff>590550</xdr:colOff>
          <xdr:row>142</xdr:row>
          <xdr:rowOff>285750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3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142</xdr:row>
          <xdr:rowOff>76200</xdr:rowOff>
        </xdr:from>
        <xdr:to>
          <xdr:col>10</xdr:col>
          <xdr:colOff>590550</xdr:colOff>
          <xdr:row>142</xdr:row>
          <xdr:rowOff>285750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3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143</xdr:row>
          <xdr:rowOff>76200</xdr:rowOff>
        </xdr:from>
        <xdr:to>
          <xdr:col>8</xdr:col>
          <xdr:colOff>590550</xdr:colOff>
          <xdr:row>143</xdr:row>
          <xdr:rowOff>285750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3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143</xdr:row>
          <xdr:rowOff>76200</xdr:rowOff>
        </xdr:from>
        <xdr:to>
          <xdr:col>10</xdr:col>
          <xdr:colOff>590550</xdr:colOff>
          <xdr:row>143</xdr:row>
          <xdr:rowOff>285750</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3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191</xdr:row>
          <xdr:rowOff>76200</xdr:rowOff>
        </xdr:from>
        <xdr:to>
          <xdr:col>6</xdr:col>
          <xdr:colOff>590550</xdr:colOff>
          <xdr:row>191</xdr:row>
          <xdr:rowOff>285750</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3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191</xdr:row>
          <xdr:rowOff>76200</xdr:rowOff>
        </xdr:from>
        <xdr:to>
          <xdr:col>8</xdr:col>
          <xdr:colOff>590550</xdr:colOff>
          <xdr:row>191</xdr:row>
          <xdr:rowOff>285750</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3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190</xdr:row>
          <xdr:rowOff>19050</xdr:rowOff>
        </xdr:from>
        <xdr:to>
          <xdr:col>6</xdr:col>
          <xdr:colOff>590550</xdr:colOff>
          <xdr:row>191</xdr:row>
          <xdr:rowOff>0</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3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190</xdr:row>
          <xdr:rowOff>19050</xdr:rowOff>
        </xdr:from>
        <xdr:to>
          <xdr:col>8</xdr:col>
          <xdr:colOff>590550</xdr:colOff>
          <xdr:row>191</xdr:row>
          <xdr:rowOff>0</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3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195</xdr:row>
          <xdr:rowOff>0</xdr:rowOff>
        </xdr:from>
        <xdr:to>
          <xdr:col>6</xdr:col>
          <xdr:colOff>590550</xdr:colOff>
          <xdr:row>195</xdr:row>
          <xdr:rowOff>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3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195</xdr:row>
          <xdr:rowOff>0</xdr:rowOff>
        </xdr:from>
        <xdr:to>
          <xdr:col>6</xdr:col>
          <xdr:colOff>590550</xdr:colOff>
          <xdr:row>195</xdr:row>
          <xdr:rowOff>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3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195</xdr:row>
          <xdr:rowOff>0</xdr:rowOff>
        </xdr:from>
        <xdr:to>
          <xdr:col>6</xdr:col>
          <xdr:colOff>590550</xdr:colOff>
          <xdr:row>195</xdr:row>
          <xdr:rowOff>0</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3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195</xdr:row>
          <xdr:rowOff>0</xdr:rowOff>
        </xdr:from>
        <xdr:to>
          <xdr:col>6</xdr:col>
          <xdr:colOff>590550</xdr:colOff>
          <xdr:row>195</xdr:row>
          <xdr:rowOff>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3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195</xdr:row>
          <xdr:rowOff>0</xdr:rowOff>
        </xdr:from>
        <xdr:to>
          <xdr:col>6</xdr:col>
          <xdr:colOff>590550</xdr:colOff>
          <xdr:row>195</xdr:row>
          <xdr:rowOff>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3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195</xdr:row>
          <xdr:rowOff>0</xdr:rowOff>
        </xdr:from>
        <xdr:to>
          <xdr:col>6</xdr:col>
          <xdr:colOff>590550</xdr:colOff>
          <xdr:row>195</xdr:row>
          <xdr:rowOff>0</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3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195</xdr:row>
          <xdr:rowOff>0</xdr:rowOff>
        </xdr:from>
        <xdr:to>
          <xdr:col>6</xdr:col>
          <xdr:colOff>590550</xdr:colOff>
          <xdr:row>195</xdr:row>
          <xdr:rowOff>0</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3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195</xdr:row>
          <xdr:rowOff>0</xdr:rowOff>
        </xdr:from>
        <xdr:to>
          <xdr:col>6</xdr:col>
          <xdr:colOff>590550</xdr:colOff>
          <xdr:row>195</xdr:row>
          <xdr:rowOff>0</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3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195</xdr:row>
          <xdr:rowOff>0</xdr:rowOff>
        </xdr:from>
        <xdr:to>
          <xdr:col>6</xdr:col>
          <xdr:colOff>590550</xdr:colOff>
          <xdr:row>195</xdr:row>
          <xdr:rowOff>0</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3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195</xdr:row>
          <xdr:rowOff>0</xdr:rowOff>
        </xdr:from>
        <xdr:to>
          <xdr:col>6</xdr:col>
          <xdr:colOff>590550</xdr:colOff>
          <xdr:row>195</xdr:row>
          <xdr:rowOff>0</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3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195</xdr:row>
          <xdr:rowOff>0</xdr:rowOff>
        </xdr:from>
        <xdr:to>
          <xdr:col>6</xdr:col>
          <xdr:colOff>590550</xdr:colOff>
          <xdr:row>195</xdr:row>
          <xdr:rowOff>0</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3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154</xdr:row>
          <xdr:rowOff>19050</xdr:rowOff>
        </xdr:from>
        <xdr:to>
          <xdr:col>6</xdr:col>
          <xdr:colOff>590550</xdr:colOff>
          <xdr:row>155</xdr:row>
          <xdr:rowOff>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3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154</xdr:row>
          <xdr:rowOff>19050</xdr:rowOff>
        </xdr:from>
        <xdr:to>
          <xdr:col>8</xdr:col>
          <xdr:colOff>590550</xdr:colOff>
          <xdr:row>155</xdr:row>
          <xdr:rowOff>0</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3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342900</xdr:colOff>
          <xdr:row>183</xdr:row>
          <xdr:rowOff>19050</xdr:rowOff>
        </xdr:from>
        <xdr:to>
          <xdr:col>11</xdr:col>
          <xdr:colOff>590550</xdr:colOff>
          <xdr:row>184</xdr:row>
          <xdr:rowOff>0</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3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342900</xdr:colOff>
          <xdr:row>183</xdr:row>
          <xdr:rowOff>19050</xdr:rowOff>
        </xdr:from>
        <xdr:to>
          <xdr:col>13</xdr:col>
          <xdr:colOff>590550</xdr:colOff>
          <xdr:row>184</xdr:row>
          <xdr:rowOff>0</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3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342900</xdr:colOff>
          <xdr:row>152</xdr:row>
          <xdr:rowOff>19050</xdr:rowOff>
        </xdr:from>
        <xdr:to>
          <xdr:col>9</xdr:col>
          <xdr:colOff>590550</xdr:colOff>
          <xdr:row>153</xdr:row>
          <xdr:rowOff>0</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3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342900</xdr:colOff>
          <xdr:row>152</xdr:row>
          <xdr:rowOff>19050</xdr:rowOff>
        </xdr:from>
        <xdr:to>
          <xdr:col>11</xdr:col>
          <xdr:colOff>590550</xdr:colOff>
          <xdr:row>153</xdr:row>
          <xdr:rowOff>0</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3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147</xdr:row>
          <xdr:rowOff>19050</xdr:rowOff>
        </xdr:from>
        <xdr:to>
          <xdr:col>8</xdr:col>
          <xdr:colOff>590550</xdr:colOff>
          <xdr:row>147</xdr:row>
          <xdr:rowOff>238125</xdr:rowOff>
        </xdr:to>
        <xdr:sp macro="" textlink="">
          <xdr:nvSpPr>
            <xdr:cNvPr id="3119" name="Check Box 47" hidden="1">
              <a:extLst>
                <a:ext uri="{63B3BB69-23CF-44E3-9099-C40C66FF867C}">
                  <a14:compatExt spid="_x0000_s3119"/>
                </a:ext>
                <a:ext uri="{FF2B5EF4-FFF2-40B4-BE49-F238E27FC236}">
                  <a16:creationId xmlns:a16="http://schemas.microsoft.com/office/drawing/2014/main" id="{00000000-0008-0000-0300-00002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147</xdr:row>
          <xdr:rowOff>19050</xdr:rowOff>
        </xdr:from>
        <xdr:to>
          <xdr:col>10</xdr:col>
          <xdr:colOff>590550</xdr:colOff>
          <xdr:row>147</xdr:row>
          <xdr:rowOff>238125</xdr:rowOff>
        </xdr:to>
        <xdr:sp macro="" textlink="">
          <xdr:nvSpPr>
            <xdr:cNvPr id="3120" name="Check Box 48" hidden="1">
              <a:extLst>
                <a:ext uri="{63B3BB69-23CF-44E3-9099-C40C66FF867C}">
                  <a14:compatExt spid="_x0000_s3120"/>
                </a:ext>
                <a:ext uri="{FF2B5EF4-FFF2-40B4-BE49-F238E27FC236}">
                  <a16:creationId xmlns:a16="http://schemas.microsoft.com/office/drawing/2014/main" id="{00000000-0008-0000-0300-00003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342900</xdr:colOff>
          <xdr:row>102</xdr:row>
          <xdr:rowOff>9525</xdr:rowOff>
        </xdr:from>
        <xdr:to>
          <xdr:col>14</xdr:col>
          <xdr:colOff>590550</xdr:colOff>
          <xdr:row>102</xdr:row>
          <xdr:rowOff>219075</xdr:rowOff>
        </xdr:to>
        <xdr:sp macro="" textlink="">
          <xdr:nvSpPr>
            <xdr:cNvPr id="3121" name="Check Box 49" hidden="1">
              <a:extLst>
                <a:ext uri="{63B3BB69-23CF-44E3-9099-C40C66FF867C}">
                  <a14:compatExt spid="_x0000_s3121"/>
                </a:ext>
                <a:ext uri="{FF2B5EF4-FFF2-40B4-BE49-F238E27FC236}">
                  <a16:creationId xmlns:a16="http://schemas.microsoft.com/office/drawing/2014/main" id="{00000000-0008-0000-0300-00003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342900</xdr:colOff>
          <xdr:row>102</xdr:row>
          <xdr:rowOff>9525</xdr:rowOff>
        </xdr:from>
        <xdr:to>
          <xdr:col>16</xdr:col>
          <xdr:colOff>590550</xdr:colOff>
          <xdr:row>102</xdr:row>
          <xdr:rowOff>219075</xdr:rowOff>
        </xdr:to>
        <xdr:sp macro="" textlink="">
          <xdr:nvSpPr>
            <xdr:cNvPr id="3122" name="Check Box 50" hidden="1">
              <a:extLst>
                <a:ext uri="{63B3BB69-23CF-44E3-9099-C40C66FF867C}">
                  <a14:compatExt spid="_x0000_s3122"/>
                </a:ext>
                <a:ext uri="{FF2B5EF4-FFF2-40B4-BE49-F238E27FC236}">
                  <a16:creationId xmlns:a16="http://schemas.microsoft.com/office/drawing/2014/main" id="{00000000-0008-0000-0300-00003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115</xdr:row>
          <xdr:rowOff>66675</xdr:rowOff>
        </xdr:from>
        <xdr:to>
          <xdr:col>10</xdr:col>
          <xdr:colOff>590550</xdr:colOff>
          <xdr:row>115</xdr:row>
          <xdr:rowOff>285750</xdr:rowOff>
        </xdr:to>
        <xdr:sp macro="" textlink="">
          <xdr:nvSpPr>
            <xdr:cNvPr id="3123" name="Check Box 51" hidden="1">
              <a:extLst>
                <a:ext uri="{63B3BB69-23CF-44E3-9099-C40C66FF867C}">
                  <a14:compatExt spid="_x0000_s3123"/>
                </a:ext>
                <a:ext uri="{FF2B5EF4-FFF2-40B4-BE49-F238E27FC236}">
                  <a16:creationId xmlns:a16="http://schemas.microsoft.com/office/drawing/2014/main" id="{00000000-0008-0000-0300-00003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342900</xdr:colOff>
          <xdr:row>257</xdr:row>
          <xdr:rowOff>19050</xdr:rowOff>
        </xdr:from>
        <xdr:to>
          <xdr:col>11</xdr:col>
          <xdr:colOff>590550</xdr:colOff>
          <xdr:row>258</xdr:row>
          <xdr:rowOff>0</xdr:rowOff>
        </xdr:to>
        <xdr:sp macro="" textlink="">
          <xdr:nvSpPr>
            <xdr:cNvPr id="3124" name="Check Box 52" hidden="1">
              <a:extLst>
                <a:ext uri="{63B3BB69-23CF-44E3-9099-C40C66FF867C}">
                  <a14:compatExt spid="_x0000_s3124"/>
                </a:ext>
                <a:ext uri="{FF2B5EF4-FFF2-40B4-BE49-F238E27FC236}">
                  <a16:creationId xmlns:a16="http://schemas.microsoft.com/office/drawing/2014/main" id="{00000000-0008-0000-0300-00003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342900</xdr:colOff>
          <xdr:row>257</xdr:row>
          <xdr:rowOff>19050</xdr:rowOff>
        </xdr:from>
        <xdr:to>
          <xdr:col>13</xdr:col>
          <xdr:colOff>590550</xdr:colOff>
          <xdr:row>258</xdr:row>
          <xdr:rowOff>0</xdr:rowOff>
        </xdr:to>
        <xdr:sp macro="" textlink="">
          <xdr:nvSpPr>
            <xdr:cNvPr id="3125" name="Check Box 53" hidden="1">
              <a:extLst>
                <a:ext uri="{63B3BB69-23CF-44E3-9099-C40C66FF867C}">
                  <a14:compatExt spid="_x0000_s3125"/>
                </a:ext>
                <a:ext uri="{FF2B5EF4-FFF2-40B4-BE49-F238E27FC236}">
                  <a16:creationId xmlns:a16="http://schemas.microsoft.com/office/drawing/2014/main" id="{00000000-0008-0000-0300-00003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342900</xdr:colOff>
          <xdr:row>104</xdr:row>
          <xdr:rowOff>9525</xdr:rowOff>
        </xdr:from>
        <xdr:to>
          <xdr:col>14</xdr:col>
          <xdr:colOff>590550</xdr:colOff>
          <xdr:row>104</xdr:row>
          <xdr:rowOff>219075</xdr:rowOff>
        </xdr:to>
        <xdr:sp macro="" textlink="">
          <xdr:nvSpPr>
            <xdr:cNvPr id="3126" name="Check Box 54" hidden="1">
              <a:extLst>
                <a:ext uri="{63B3BB69-23CF-44E3-9099-C40C66FF867C}">
                  <a14:compatExt spid="_x0000_s3126"/>
                </a:ext>
                <a:ext uri="{FF2B5EF4-FFF2-40B4-BE49-F238E27FC236}">
                  <a16:creationId xmlns:a16="http://schemas.microsoft.com/office/drawing/2014/main" id="{00000000-0008-0000-0300-00003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342900</xdr:colOff>
          <xdr:row>104</xdr:row>
          <xdr:rowOff>9525</xdr:rowOff>
        </xdr:from>
        <xdr:to>
          <xdr:col>16</xdr:col>
          <xdr:colOff>590550</xdr:colOff>
          <xdr:row>104</xdr:row>
          <xdr:rowOff>219075</xdr:rowOff>
        </xdr:to>
        <xdr:sp macro="" textlink="">
          <xdr:nvSpPr>
            <xdr:cNvPr id="3127" name="Check Box 55" hidden="1">
              <a:extLst>
                <a:ext uri="{63B3BB69-23CF-44E3-9099-C40C66FF867C}">
                  <a14:compatExt spid="_x0000_s3127"/>
                </a:ext>
                <a:ext uri="{FF2B5EF4-FFF2-40B4-BE49-F238E27FC236}">
                  <a16:creationId xmlns:a16="http://schemas.microsoft.com/office/drawing/2014/main" id="{00000000-0008-0000-0300-00003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342900</xdr:colOff>
          <xdr:row>80</xdr:row>
          <xdr:rowOff>9525</xdr:rowOff>
        </xdr:from>
        <xdr:to>
          <xdr:col>11</xdr:col>
          <xdr:colOff>590550</xdr:colOff>
          <xdr:row>81</xdr:row>
          <xdr:rowOff>38100</xdr:rowOff>
        </xdr:to>
        <xdr:sp macro="" textlink="">
          <xdr:nvSpPr>
            <xdr:cNvPr id="3128" name="Check Box 56" hidden="1">
              <a:extLst>
                <a:ext uri="{63B3BB69-23CF-44E3-9099-C40C66FF867C}">
                  <a14:compatExt spid="_x0000_s3128"/>
                </a:ext>
                <a:ext uri="{FF2B5EF4-FFF2-40B4-BE49-F238E27FC236}">
                  <a16:creationId xmlns:a16="http://schemas.microsoft.com/office/drawing/2014/main" id="{00000000-0008-0000-0300-00003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342900</xdr:colOff>
          <xdr:row>80</xdr:row>
          <xdr:rowOff>9525</xdr:rowOff>
        </xdr:from>
        <xdr:to>
          <xdr:col>13</xdr:col>
          <xdr:colOff>590550</xdr:colOff>
          <xdr:row>81</xdr:row>
          <xdr:rowOff>38100</xdr:rowOff>
        </xdr:to>
        <xdr:sp macro="" textlink="">
          <xdr:nvSpPr>
            <xdr:cNvPr id="3129" name="Check Box 57" hidden="1">
              <a:extLst>
                <a:ext uri="{63B3BB69-23CF-44E3-9099-C40C66FF867C}">
                  <a14:compatExt spid="_x0000_s3129"/>
                </a:ext>
                <a:ext uri="{FF2B5EF4-FFF2-40B4-BE49-F238E27FC236}">
                  <a16:creationId xmlns:a16="http://schemas.microsoft.com/office/drawing/2014/main" id="{00000000-0008-0000-0300-00003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82</xdr:row>
          <xdr:rowOff>9525</xdr:rowOff>
        </xdr:from>
        <xdr:to>
          <xdr:col>10</xdr:col>
          <xdr:colOff>590550</xdr:colOff>
          <xdr:row>83</xdr:row>
          <xdr:rowOff>57150</xdr:rowOff>
        </xdr:to>
        <xdr:sp macro="" textlink="">
          <xdr:nvSpPr>
            <xdr:cNvPr id="3130" name="Check Box 58" hidden="1">
              <a:extLst>
                <a:ext uri="{63B3BB69-23CF-44E3-9099-C40C66FF867C}">
                  <a14:compatExt spid="_x0000_s3130"/>
                </a:ext>
                <a:ext uri="{FF2B5EF4-FFF2-40B4-BE49-F238E27FC236}">
                  <a16:creationId xmlns:a16="http://schemas.microsoft.com/office/drawing/2014/main" id="{00000000-0008-0000-0300-00003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342900</xdr:colOff>
          <xdr:row>82</xdr:row>
          <xdr:rowOff>9525</xdr:rowOff>
        </xdr:from>
        <xdr:to>
          <xdr:col>12</xdr:col>
          <xdr:colOff>590550</xdr:colOff>
          <xdr:row>83</xdr:row>
          <xdr:rowOff>57150</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300-00003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0</xdr:col>
      <xdr:colOff>57150</xdr:colOff>
      <xdr:row>0</xdr:row>
      <xdr:rowOff>57150</xdr:rowOff>
    </xdr:from>
    <xdr:to>
      <xdr:col>2</xdr:col>
      <xdr:colOff>594014</xdr:colOff>
      <xdr:row>2</xdr:row>
      <xdr:rowOff>17491</xdr:rowOff>
    </xdr:to>
    <xdr:pic>
      <xdr:nvPicPr>
        <xdr:cNvPr id="3" name="Immagine 2">
          <a:extLst>
            <a:ext uri="{FF2B5EF4-FFF2-40B4-BE49-F238E27FC236}">
              <a16:creationId xmlns:a16="http://schemas.microsoft.com/office/drawing/2014/main" id="{8B6AD750-5E54-FFD2-6EB2-A8665157AAA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50" y="57150"/>
          <a:ext cx="2098964" cy="59851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90" Type="http://schemas.openxmlformats.org/officeDocument/2006/relationships/ctrlProp" Target="../ctrlProps/ctrlProp87.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0.xml"/><Relationship Id="rId18" Type="http://schemas.openxmlformats.org/officeDocument/2006/relationships/ctrlProp" Target="../ctrlProps/ctrlProp105.xml"/><Relationship Id="rId26" Type="http://schemas.openxmlformats.org/officeDocument/2006/relationships/ctrlProp" Target="../ctrlProps/ctrlProp113.xml"/><Relationship Id="rId39" Type="http://schemas.openxmlformats.org/officeDocument/2006/relationships/ctrlProp" Target="../ctrlProps/ctrlProp126.xml"/><Relationship Id="rId21" Type="http://schemas.openxmlformats.org/officeDocument/2006/relationships/ctrlProp" Target="../ctrlProps/ctrlProp108.xml"/><Relationship Id="rId34" Type="http://schemas.openxmlformats.org/officeDocument/2006/relationships/ctrlProp" Target="../ctrlProps/ctrlProp121.xml"/><Relationship Id="rId42" Type="http://schemas.openxmlformats.org/officeDocument/2006/relationships/ctrlProp" Target="../ctrlProps/ctrlProp129.xml"/><Relationship Id="rId47" Type="http://schemas.openxmlformats.org/officeDocument/2006/relationships/ctrlProp" Target="../ctrlProps/ctrlProp134.xml"/><Relationship Id="rId50" Type="http://schemas.openxmlformats.org/officeDocument/2006/relationships/ctrlProp" Target="../ctrlProps/ctrlProp137.xml"/><Relationship Id="rId55" Type="http://schemas.openxmlformats.org/officeDocument/2006/relationships/ctrlProp" Target="../ctrlProps/ctrlProp142.xml"/><Relationship Id="rId7" Type="http://schemas.openxmlformats.org/officeDocument/2006/relationships/ctrlProp" Target="../ctrlProps/ctrlProp94.xml"/><Relationship Id="rId2" Type="http://schemas.openxmlformats.org/officeDocument/2006/relationships/drawing" Target="../drawings/drawing2.xml"/><Relationship Id="rId16" Type="http://schemas.openxmlformats.org/officeDocument/2006/relationships/ctrlProp" Target="../ctrlProps/ctrlProp103.xml"/><Relationship Id="rId29" Type="http://schemas.openxmlformats.org/officeDocument/2006/relationships/ctrlProp" Target="../ctrlProps/ctrlProp116.xml"/><Relationship Id="rId11" Type="http://schemas.openxmlformats.org/officeDocument/2006/relationships/ctrlProp" Target="../ctrlProps/ctrlProp98.xml"/><Relationship Id="rId24" Type="http://schemas.openxmlformats.org/officeDocument/2006/relationships/ctrlProp" Target="../ctrlProps/ctrlProp111.xml"/><Relationship Id="rId32" Type="http://schemas.openxmlformats.org/officeDocument/2006/relationships/ctrlProp" Target="../ctrlProps/ctrlProp119.xml"/><Relationship Id="rId37" Type="http://schemas.openxmlformats.org/officeDocument/2006/relationships/ctrlProp" Target="../ctrlProps/ctrlProp124.xml"/><Relationship Id="rId40" Type="http://schemas.openxmlformats.org/officeDocument/2006/relationships/ctrlProp" Target="../ctrlProps/ctrlProp127.xml"/><Relationship Id="rId45" Type="http://schemas.openxmlformats.org/officeDocument/2006/relationships/ctrlProp" Target="../ctrlProps/ctrlProp132.xml"/><Relationship Id="rId53" Type="http://schemas.openxmlformats.org/officeDocument/2006/relationships/ctrlProp" Target="../ctrlProps/ctrlProp140.xml"/><Relationship Id="rId58" Type="http://schemas.openxmlformats.org/officeDocument/2006/relationships/ctrlProp" Target="../ctrlProps/ctrlProp145.xml"/><Relationship Id="rId5" Type="http://schemas.openxmlformats.org/officeDocument/2006/relationships/ctrlProp" Target="../ctrlProps/ctrlProp92.xml"/><Relationship Id="rId61" Type="http://schemas.openxmlformats.org/officeDocument/2006/relationships/ctrlProp" Target="../ctrlProps/ctrlProp148.xml"/><Relationship Id="rId19" Type="http://schemas.openxmlformats.org/officeDocument/2006/relationships/ctrlProp" Target="../ctrlProps/ctrlProp106.xml"/><Relationship Id="rId14" Type="http://schemas.openxmlformats.org/officeDocument/2006/relationships/ctrlProp" Target="../ctrlProps/ctrlProp101.xml"/><Relationship Id="rId22" Type="http://schemas.openxmlformats.org/officeDocument/2006/relationships/ctrlProp" Target="../ctrlProps/ctrlProp109.xml"/><Relationship Id="rId27" Type="http://schemas.openxmlformats.org/officeDocument/2006/relationships/ctrlProp" Target="../ctrlProps/ctrlProp114.xml"/><Relationship Id="rId30" Type="http://schemas.openxmlformats.org/officeDocument/2006/relationships/ctrlProp" Target="../ctrlProps/ctrlProp117.xml"/><Relationship Id="rId35" Type="http://schemas.openxmlformats.org/officeDocument/2006/relationships/ctrlProp" Target="../ctrlProps/ctrlProp122.xml"/><Relationship Id="rId43" Type="http://schemas.openxmlformats.org/officeDocument/2006/relationships/ctrlProp" Target="../ctrlProps/ctrlProp130.xml"/><Relationship Id="rId48" Type="http://schemas.openxmlformats.org/officeDocument/2006/relationships/ctrlProp" Target="../ctrlProps/ctrlProp135.xml"/><Relationship Id="rId56" Type="http://schemas.openxmlformats.org/officeDocument/2006/relationships/ctrlProp" Target="../ctrlProps/ctrlProp143.xml"/><Relationship Id="rId8" Type="http://schemas.openxmlformats.org/officeDocument/2006/relationships/ctrlProp" Target="../ctrlProps/ctrlProp95.xml"/><Relationship Id="rId51" Type="http://schemas.openxmlformats.org/officeDocument/2006/relationships/ctrlProp" Target="../ctrlProps/ctrlProp138.xml"/><Relationship Id="rId3" Type="http://schemas.openxmlformats.org/officeDocument/2006/relationships/vmlDrawing" Target="../drawings/vmlDrawing2.vml"/><Relationship Id="rId12" Type="http://schemas.openxmlformats.org/officeDocument/2006/relationships/ctrlProp" Target="../ctrlProps/ctrlProp99.xml"/><Relationship Id="rId17" Type="http://schemas.openxmlformats.org/officeDocument/2006/relationships/ctrlProp" Target="../ctrlProps/ctrlProp104.xml"/><Relationship Id="rId25" Type="http://schemas.openxmlformats.org/officeDocument/2006/relationships/ctrlProp" Target="../ctrlProps/ctrlProp112.xml"/><Relationship Id="rId33" Type="http://schemas.openxmlformats.org/officeDocument/2006/relationships/ctrlProp" Target="../ctrlProps/ctrlProp120.xml"/><Relationship Id="rId38" Type="http://schemas.openxmlformats.org/officeDocument/2006/relationships/ctrlProp" Target="../ctrlProps/ctrlProp125.xml"/><Relationship Id="rId46" Type="http://schemas.openxmlformats.org/officeDocument/2006/relationships/ctrlProp" Target="../ctrlProps/ctrlProp133.xml"/><Relationship Id="rId59" Type="http://schemas.openxmlformats.org/officeDocument/2006/relationships/ctrlProp" Target="../ctrlProps/ctrlProp146.xml"/><Relationship Id="rId20" Type="http://schemas.openxmlformats.org/officeDocument/2006/relationships/ctrlProp" Target="../ctrlProps/ctrlProp107.xml"/><Relationship Id="rId41" Type="http://schemas.openxmlformats.org/officeDocument/2006/relationships/ctrlProp" Target="../ctrlProps/ctrlProp128.xml"/><Relationship Id="rId54" Type="http://schemas.openxmlformats.org/officeDocument/2006/relationships/ctrlProp" Target="../ctrlProps/ctrlProp141.xml"/><Relationship Id="rId62" Type="http://schemas.openxmlformats.org/officeDocument/2006/relationships/ctrlProp" Target="../ctrlProps/ctrlProp149.xml"/><Relationship Id="rId1" Type="http://schemas.openxmlformats.org/officeDocument/2006/relationships/printerSettings" Target="../printerSettings/printerSettings2.bin"/><Relationship Id="rId6" Type="http://schemas.openxmlformats.org/officeDocument/2006/relationships/ctrlProp" Target="../ctrlProps/ctrlProp93.xml"/><Relationship Id="rId15" Type="http://schemas.openxmlformats.org/officeDocument/2006/relationships/ctrlProp" Target="../ctrlProps/ctrlProp102.xml"/><Relationship Id="rId23" Type="http://schemas.openxmlformats.org/officeDocument/2006/relationships/ctrlProp" Target="../ctrlProps/ctrlProp110.xml"/><Relationship Id="rId28" Type="http://schemas.openxmlformats.org/officeDocument/2006/relationships/ctrlProp" Target="../ctrlProps/ctrlProp115.xml"/><Relationship Id="rId36" Type="http://schemas.openxmlformats.org/officeDocument/2006/relationships/ctrlProp" Target="../ctrlProps/ctrlProp123.xml"/><Relationship Id="rId49" Type="http://schemas.openxmlformats.org/officeDocument/2006/relationships/ctrlProp" Target="../ctrlProps/ctrlProp136.xml"/><Relationship Id="rId57" Type="http://schemas.openxmlformats.org/officeDocument/2006/relationships/ctrlProp" Target="../ctrlProps/ctrlProp144.xml"/><Relationship Id="rId10" Type="http://schemas.openxmlformats.org/officeDocument/2006/relationships/ctrlProp" Target="../ctrlProps/ctrlProp97.xml"/><Relationship Id="rId31" Type="http://schemas.openxmlformats.org/officeDocument/2006/relationships/ctrlProp" Target="../ctrlProps/ctrlProp118.xml"/><Relationship Id="rId44" Type="http://schemas.openxmlformats.org/officeDocument/2006/relationships/ctrlProp" Target="../ctrlProps/ctrlProp131.xml"/><Relationship Id="rId52" Type="http://schemas.openxmlformats.org/officeDocument/2006/relationships/ctrlProp" Target="../ctrlProps/ctrlProp139.xml"/><Relationship Id="rId60" Type="http://schemas.openxmlformats.org/officeDocument/2006/relationships/ctrlProp" Target="../ctrlProps/ctrlProp147.xml"/><Relationship Id="rId4" Type="http://schemas.openxmlformats.org/officeDocument/2006/relationships/ctrlProp" Target="../ctrlProps/ctrlProp91.xml"/><Relationship Id="rId9" Type="http://schemas.openxmlformats.org/officeDocument/2006/relationships/ctrlProp" Target="../ctrlProps/ctrlProp96.xml"/></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172.xml"/><Relationship Id="rId117" Type="http://schemas.openxmlformats.org/officeDocument/2006/relationships/ctrlProp" Target="../ctrlProps/ctrlProp263.xml"/><Relationship Id="rId21" Type="http://schemas.openxmlformats.org/officeDocument/2006/relationships/ctrlProp" Target="../ctrlProps/ctrlProp167.xml"/><Relationship Id="rId42" Type="http://schemas.openxmlformats.org/officeDocument/2006/relationships/ctrlProp" Target="../ctrlProps/ctrlProp188.xml"/><Relationship Id="rId47" Type="http://schemas.openxmlformats.org/officeDocument/2006/relationships/ctrlProp" Target="../ctrlProps/ctrlProp193.xml"/><Relationship Id="rId63" Type="http://schemas.openxmlformats.org/officeDocument/2006/relationships/ctrlProp" Target="../ctrlProps/ctrlProp209.xml"/><Relationship Id="rId68" Type="http://schemas.openxmlformats.org/officeDocument/2006/relationships/ctrlProp" Target="../ctrlProps/ctrlProp214.xml"/><Relationship Id="rId84" Type="http://schemas.openxmlformats.org/officeDocument/2006/relationships/ctrlProp" Target="../ctrlProps/ctrlProp230.xml"/><Relationship Id="rId89" Type="http://schemas.openxmlformats.org/officeDocument/2006/relationships/ctrlProp" Target="../ctrlProps/ctrlProp235.xml"/><Relationship Id="rId112" Type="http://schemas.openxmlformats.org/officeDocument/2006/relationships/ctrlProp" Target="../ctrlProps/ctrlProp258.xml"/><Relationship Id="rId16" Type="http://schemas.openxmlformats.org/officeDocument/2006/relationships/ctrlProp" Target="../ctrlProps/ctrlProp162.xml"/><Relationship Id="rId107" Type="http://schemas.openxmlformats.org/officeDocument/2006/relationships/ctrlProp" Target="../ctrlProps/ctrlProp253.xml"/><Relationship Id="rId11" Type="http://schemas.openxmlformats.org/officeDocument/2006/relationships/ctrlProp" Target="../ctrlProps/ctrlProp157.xml"/><Relationship Id="rId32" Type="http://schemas.openxmlformats.org/officeDocument/2006/relationships/ctrlProp" Target="../ctrlProps/ctrlProp178.xml"/><Relationship Id="rId37" Type="http://schemas.openxmlformats.org/officeDocument/2006/relationships/ctrlProp" Target="../ctrlProps/ctrlProp183.xml"/><Relationship Id="rId53" Type="http://schemas.openxmlformats.org/officeDocument/2006/relationships/ctrlProp" Target="../ctrlProps/ctrlProp199.xml"/><Relationship Id="rId58" Type="http://schemas.openxmlformats.org/officeDocument/2006/relationships/ctrlProp" Target="../ctrlProps/ctrlProp204.xml"/><Relationship Id="rId74" Type="http://schemas.openxmlformats.org/officeDocument/2006/relationships/ctrlProp" Target="../ctrlProps/ctrlProp220.xml"/><Relationship Id="rId79" Type="http://schemas.openxmlformats.org/officeDocument/2006/relationships/ctrlProp" Target="../ctrlProps/ctrlProp225.xml"/><Relationship Id="rId102" Type="http://schemas.openxmlformats.org/officeDocument/2006/relationships/ctrlProp" Target="../ctrlProps/ctrlProp248.xml"/><Relationship Id="rId5" Type="http://schemas.openxmlformats.org/officeDocument/2006/relationships/ctrlProp" Target="../ctrlProps/ctrlProp151.xml"/><Relationship Id="rId90" Type="http://schemas.openxmlformats.org/officeDocument/2006/relationships/ctrlProp" Target="../ctrlProps/ctrlProp236.xml"/><Relationship Id="rId95" Type="http://schemas.openxmlformats.org/officeDocument/2006/relationships/ctrlProp" Target="../ctrlProps/ctrlProp241.xml"/><Relationship Id="rId22" Type="http://schemas.openxmlformats.org/officeDocument/2006/relationships/ctrlProp" Target="../ctrlProps/ctrlProp168.xml"/><Relationship Id="rId27" Type="http://schemas.openxmlformats.org/officeDocument/2006/relationships/ctrlProp" Target="../ctrlProps/ctrlProp173.xml"/><Relationship Id="rId43" Type="http://schemas.openxmlformats.org/officeDocument/2006/relationships/ctrlProp" Target="../ctrlProps/ctrlProp189.xml"/><Relationship Id="rId48" Type="http://schemas.openxmlformats.org/officeDocument/2006/relationships/ctrlProp" Target="../ctrlProps/ctrlProp194.xml"/><Relationship Id="rId64" Type="http://schemas.openxmlformats.org/officeDocument/2006/relationships/ctrlProp" Target="../ctrlProps/ctrlProp210.xml"/><Relationship Id="rId69" Type="http://schemas.openxmlformats.org/officeDocument/2006/relationships/ctrlProp" Target="../ctrlProps/ctrlProp215.xml"/><Relationship Id="rId113" Type="http://schemas.openxmlformats.org/officeDocument/2006/relationships/ctrlProp" Target="../ctrlProps/ctrlProp259.xml"/><Relationship Id="rId118" Type="http://schemas.openxmlformats.org/officeDocument/2006/relationships/ctrlProp" Target="../ctrlProps/ctrlProp264.xml"/><Relationship Id="rId80" Type="http://schemas.openxmlformats.org/officeDocument/2006/relationships/ctrlProp" Target="../ctrlProps/ctrlProp226.xml"/><Relationship Id="rId85" Type="http://schemas.openxmlformats.org/officeDocument/2006/relationships/ctrlProp" Target="../ctrlProps/ctrlProp231.xml"/><Relationship Id="rId12" Type="http://schemas.openxmlformats.org/officeDocument/2006/relationships/ctrlProp" Target="../ctrlProps/ctrlProp158.xml"/><Relationship Id="rId17" Type="http://schemas.openxmlformats.org/officeDocument/2006/relationships/ctrlProp" Target="../ctrlProps/ctrlProp163.xml"/><Relationship Id="rId33" Type="http://schemas.openxmlformats.org/officeDocument/2006/relationships/ctrlProp" Target="../ctrlProps/ctrlProp179.xml"/><Relationship Id="rId38" Type="http://schemas.openxmlformats.org/officeDocument/2006/relationships/ctrlProp" Target="../ctrlProps/ctrlProp184.xml"/><Relationship Id="rId59" Type="http://schemas.openxmlformats.org/officeDocument/2006/relationships/ctrlProp" Target="../ctrlProps/ctrlProp205.xml"/><Relationship Id="rId103" Type="http://schemas.openxmlformats.org/officeDocument/2006/relationships/ctrlProp" Target="../ctrlProps/ctrlProp249.xml"/><Relationship Id="rId108" Type="http://schemas.openxmlformats.org/officeDocument/2006/relationships/ctrlProp" Target="../ctrlProps/ctrlProp254.xml"/><Relationship Id="rId54" Type="http://schemas.openxmlformats.org/officeDocument/2006/relationships/ctrlProp" Target="../ctrlProps/ctrlProp200.xml"/><Relationship Id="rId70" Type="http://schemas.openxmlformats.org/officeDocument/2006/relationships/ctrlProp" Target="../ctrlProps/ctrlProp216.xml"/><Relationship Id="rId75" Type="http://schemas.openxmlformats.org/officeDocument/2006/relationships/ctrlProp" Target="../ctrlProps/ctrlProp221.xml"/><Relationship Id="rId91" Type="http://schemas.openxmlformats.org/officeDocument/2006/relationships/ctrlProp" Target="../ctrlProps/ctrlProp237.xml"/><Relationship Id="rId96" Type="http://schemas.openxmlformats.org/officeDocument/2006/relationships/ctrlProp" Target="../ctrlProps/ctrlProp242.xml"/><Relationship Id="rId1" Type="http://schemas.openxmlformats.org/officeDocument/2006/relationships/printerSettings" Target="../printerSettings/printerSettings3.bin"/><Relationship Id="rId6" Type="http://schemas.openxmlformats.org/officeDocument/2006/relationships/ctrlProp" Target="../ctrlProps/ctrlProp152.xml"/><Relationship Id="rId23" Type="http://schemas.openxmlformats.org/officeDocument/2006/relationships/ctrlProp" Target="../ctrlProps/ctrlProp169.xml"/><Relationship Id="rId28" Type="http://schemas.openxmlformats.org/officeDocument/2006/relationships/ctrlProp" Target="../ctrlProps/ctrlProp174.xml"/><Relationship Id="rId49" Type="http://schemas.openxmlformats.org/officeDocument/2006/relationships/ctrlProp" Target="../ctrlProps/ctrlProp195.xml"/><Relationship Id="rId114" Type="http://schemas.openxmlformats.org/officeDocument/2006/relationships/ctrlProp" Target="../ctrlProps/ctrlProp260.xml"/><Relationship Id="rId119" Type="http://schemas.openxmlformats.org/officeDocument/2006/relationships/ctrlProp" Target="../ctrlProps/ctrlProp265.xml"/><Relationship Id="rId10" Type="http://schemas.openxmlformats.org/officeDocument/2006/relationships/ctrlProp" Target="../ctrlProps/ctrlProp156.xml"/><Relationship Id="rId31" Type="http://schemas.openxmlformats.org/officeDocument/2006/relationships/ctrlProp" Target="../ctrlProps/ctrlProp177.xml"/><Relationship Id="rId44" Type="http://schemas.openxmlformats.org/officeDocument/2006/relationships/ctrlProp" Target="../ctrlProps/ctrlProp190.xml"/><Relationship Id="rId52" Type="http://schemas.openxmlformats.org/officeDocument/2006/relationships/ctrlProp" Target="../ctrlProps/ctrlProp198.xml"/><Relationship Id="rId60" Type="http://schemas.openxmlformats.org/officeDocument/2006/relationships/ctrlProp" Target="../ctrlProps/ctrlProp206.xml"/><Relationship Id="rId65" Type="http://schemas.openxmlformats.org/officeDocument/2006/relationships/ctrlProp" Target="../ctrlProps/ctrlProp211.xml"/><Relationship Id="rId73" Type="http://schemas.openxmlformats.org/officeDocument/2006/relationships/ctrlProp" Target="../ctrlProps/ctrlProp219.xml"/><Relationship Id="rId78" Type="http://schemas.openxmlformats.org/officeDocument/2006/relationships/ctrlProp" Target="../ctrlProps/ctrlProp224.xml"/><Relationship Id="rId81" Type="http://schemas.openxmlformats.org/officeDocument/2006/relationships/ctrlProp" Target="../ctrlProps/ctrlProp227.xml"/><Relationship Id="rId86" Type="http://schemas.openxmlformats.org/officeDocument/2006/relationships/ctrlProp" Target="../ctrlProps/ctrlProp232.xml"/><Relationship Id="rId94" Type="http://schemas.openxmlformats.org/officeDocument/2006/relationships/ctrlProp" Target="../ctrlProps/ctrlProp240.xml"/><Relationship Id="rId99" Type="http://schemas.openxmlformats.org/officeDocument/2006/relationships/ctrlProp" Target="../ctrlProps/ctrlProp245.xml"/><Relationship Id="rId101" Type="http://schemas.openxmlformats.org/officeDocument/2006/relationships/ctrlProp" Target="../ctrlProps/ctrlProp247.xml"/><Relationship Id="rId4" Type="http://schemas.openxmlformats.org/officeDocument/2006/relationships/ctrlProp" Target="../ctrlProps/ctrlProp150.xml"/><Relationship Id="rId9" Type="http://schemas.openxmlformats.org/officeDocument/2006/relationships/ctrlProp" Target="../ctrlProps/ctrlProp155.xml"/><Relationship Id="rId13" Type="http://schemas.openxmlformats.org/officeDocument/2006/relationships/ctrlProp" Target="../ctrlProps/ctrlProp159.xml"/><Relationship Id="rId18" Type="http://schemas.openxmlformats.org/officeDocument/2006/relationships/ctrlProp" Target="../ctrlProps/ctrlProp164.xml"/><Relationship Id="rId39" Type="http://schemas.openxmlformats.org/officeDocument/2006/relationships/ctrlProp" Target="../ctrlProps/ctrlProp185.xml"/><Relationship Id="rId109" Type="http://schemas.openxmlformats.org/officeDocument/2006/relationships/ctrlProp" Target="../ctrlProps/ctrlProp255.xml"/><Relationship Id="rId34" Type="http://schemas.openxmlformats.org/officeDocument/2006/relationships/ctrlProp" Target="../ctrlProps/ctrlProp180.xml"/><Relationship Id="rId50" Type="http://schemas.openxmlformats.org/officeDocument/2006/relationships/ctrlProp" Target="../ctrlProps/ctrlProp196.xml"/><Relationship Id="rId55" Type="http://schemas.openxmlformats.org/officeDocument/2006/relationships/ctrlProp" Target="../ctrlProps/ctrlProp201.xml"/><Relationship Id="rId76" Type="http://schemas.openxmlformats.org/officeDocument/2006/relationships/ctrlProp" Target="../ctrlProps/ctrlProp222.xml"/><Relationship Id="rId97" Type="http://schemas.openxmlformats.org/officeDocument/2006/relationships/ctrlProp" Target="../ctrlProps/ctrlProp243.xml"/><Relationship Id="rId104" Type="http://schemas.openxmlformats.org/officeDocument/2006/relationships/ctrlProp" Target="../ctrlProps/ctrlProp250.xml"/><Relationship Id="rId7" Type="http://schemas.openxmlformats.org/officeDocument/2006/relationships/ctrlProp" Target="../ctrlProps/ctrlProp153.xml"/><Relationship Id="rId71" Type="http://schemas.openxmlformats.org/officeDocument/2006/relationships/ctrlProp" Target="../ctrlProps/ctrlProp217.xml"/><Relationship Id="rId92" Type="http://schemas.openxmlformats.org/officeDocument/2006/relationships/ctrlProp" Target="../ctrlProps/ctrlProp238.xml"/><Relationship Id="rId2" Type="http://schemas.openxmlformats.org/officeDocument/2006/relationships/drawing" Target="../drawings/drawing3.xml"/><Relationship Id="rId29" Type="http://schemas.openxmlformats.org/officeDocument/2006/relationships/ctrlProp" Target="../ctrlProps/ctrlProp175.xml"/><Relationship Id="rId24" Type="http://schemas.openxmlformats.org/officeDocument/2006/relationships/ctrlProp" Target="../ctrlProps/ctrlProp170.xml"/><Relationship Id="rId40" Type="http://schemas.openxmlformats.org/officeDocument/2006/relationships/ctrlProp" Target="../ctrlProps/ctrlProp186.xml"/><Relationship Id="rId45" Type="http://schemas.openxmlformats.org/officeDocument/2006/relationships/ctrlProp" Target="../ctrlProps/ctrlProp191.xml"/><Relationship Id="rId66" Type="http://schemas.openxmlformats.org/officeDocument/2006/relationships/ctrlProp" Target="../ctrlProps/ctrlProp212.xml"/><Relationship Id="rId87" Type="http://schemas.openxmlformats.org/officeDocument/2006/relationships/ctrlProp" Target="../ctrlProps/ctrlProp233.xml"/><Relationship Id="rId110" Type="http://schemas.openxmlformats.org/officeDocument/2006/relationships/ctrlProp" Target="../ctrlProps/ctrlProp256.xml"/><Relationship Id="rId115" Type="http://schemas.openxmlformats.org/officeDocument/2006/relationships/ctrlProp" Target="../ctrlProps/ctrlProp261.xml"/><Relationship Id="rId61" Type="http://schemas.openxmlformats.org/officeDocument/2006/relationships/ctrlProp" Target="../ctrlProps/ctrlProp207.xml"/><Relationship Id="rId82" Type="http://schemas.openxmlformats.org/officeDocument/2006/relationships/ctrlProp" Target="../ctrlProps/ctrlProp228.xml"/><Relationship Id="rId19" Type="http://schemas.openxmlformats.org/officeDocument/2006/relationships/ctrlProp" Target="../ctrlProps/ctrlProp165.xml"/><Relationship Id="rId14" Type="http://schemas.openxmlformats.org/officeDocument/2006/relationships/ctrlProp" Target="../ctrlProps/ctrlProp160.xml"/><Relationship Id="rId30" Type="http://schemas.openxmlformats.org/officeDocument/2006/relationships/ctrlProp" Target="../ctrlProps/ctrlProp176.xml"/><Relationship Id="rId35" Type="http://schemas.openxmlformats.org/officeDocument/2006/relationships/ctrlProp" Target="../ctrlProps/ctrlProp181.xml"/><Relationship Id="rId56" Type="http://schemas.openxmlformats.org/officeDocument/2006/relationships/ctrlProp" Target="../ctrlProps/ctrlProp202.xml"/><Relationship Id="rId77" Type="http://schemas.openxmlformats.org/officeDocument/2006/relationships/ctrlProp" Target="../ctrlProps/ctrlProp223.xml"/><Relationship Id="rId100" Type="http://schemas.openxmlformats.org/officeDocument/2006/relationships/ctrlProp" Target="../ctrlProps/ctrlProp246.xml"/><Relationship Id="rId105" Type="http://schemas.openxmlformats.org/officeDocument/2006/relationships/ctrlProp" Target="../ctrlProps/ctrlProp251.xml"/><Relationship Id="rId8" Type="http://schemas.openxmlformats.org/officeDocument/2006/relationships/ctrlProp" Target="../ctrlProps/ctrlProp154.xml"/><Relationship Id="rId51" Type="http://schemas.openxmlformats.org/officeDocument/2006/relationships/ctrlProp" Target="../ctrlProps/ctrlProp197.xml"/><Relationship Id="rId72" Type="http://schemas.openxmlformats.org/officeDocument/2006/relationships/ctrlProp" Target="../ctrlProps/ctrlProp218.xml"/><Relationship Id="rId93" Type="http://schemas.openxmlformats.org/officeDocument/2006/relationships/ctrlProp" Target="../ctrlProps/ctrlProp239.xml"/><Relationship Id="rId98" Type="http://schemas.openxmlformats.org/officeDocument/2006/relationships/ctrlProp" Target="../ctrlProps/ctrlProp244.xml"/><Relationship Id="rId3" Type="http://schemas.openxmlformats.org/officeDocument/2006/relationships/vmlDrawing" Target="../drawings/vmlDrawing3.vml"/><Relationship Id="rId25" Type="http://schemas.openxmlformats.org/officeDocument/2006/relationships/ctrlProp" Target="../ctrlProps/ctrlProp171.xml"/><Relationship Id="rId46" Type="http://schemas.openxmlformats.org/officeDocument/2006/relationships/ctrlProp" Target="../ctrlProps/ctrlProp192.xml"/><Relationship Id="rId67" Type="http://schemas.openxmlformats.org/officeDocument/2006/relationships/ctrlProp" Target="../ctrlProps/ctrlProp213.xml"/><Relationship Id="rId116" Type="http://schemas.openxmlformats.org/officeDocument/2006/relationships/ctrlProp" Target="../ctrlProps/ctrlProp262.xml"/><Relationship Id="rId20" Type="http://schemas.openxmlformats.org/officeDocument/2006/relationships/ctrlProp" Target="../ctrlProps/ctrlProp166.xml"/><Relationship Id="rId41" Type="http://schemas.openxmlformats.org/officeDocument/2006/relationships/ctrlProp" Target="../ctrlProps/ctrlProp187.xml"/><Relationship Id="rId62" Type="http://schemas.openxmlformats.org/officeDocument/2006/relationships/ctrlProp" Target="../ctrlProps/ctrlProp208.xml"/><Relationship Id="rId83" Type="http://schemas.openxmlformats.org/officeDocument/2006/relationships/ctrlProp" Target="../ctrlProps/ctrlProp229.xml"/><Relationship Id="rId88" Type="http://schemas.openxmlformats.org/officeDocument/2006/relationships/ctrlProp" Target="../ctrlProps/ctrlProp234.xml"/><Relationship Id="rId111" Type="http://schemas.openxmlformats.org/officeDocument/2006/relationships/ctrlProp" Target="../ctrlProps/ctrlProp257.xml"/><Relationship Id="rId15" Type="http://schemas.openxmlformats.org/officeDocument/2006/relationships/ctrlProp" Target="../ctrlProps/ctrlProp161.xml"/><Relationship Id="rId36" Type="http://schemas.openxmlformats.org/officeDocument/2006/relationships/ctrlProp" Target="../ctrlProps/ctrlProp182.xml"/><Relationship Id="rId57" Type="http://schemas.openxmlformats.org/officeDocument/2006/relationships/ctrlProp" Target="../ctrlProps/ctrlProp203.xml"/><Relationship Id="rId106" Type="http://schemas.openxmlformats.org/officeDocument/2006/relationships/ctrlProp" Target="../ctrlProps/ctrlProp252.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275.xml"/><Relationship Id="rId18" Type="http://schemas.openxmlformats.org/officeDocument/2006/relationships/ctrlProp" Target="../ctrlProps/ctrlProp280.xml"/><Relationship Id="rId26" Type="http://schemas.openxmlformats.org/officeDocument/2006/relationships/ctrlProp" Target="../ctrlProps/ctrlProp288.xml"/><Relationship Id="rId39" Type="http://schemas.openxmlformats.org/officeDocument/2006/relationships/ctrlProp" Target="../ctrlProps/ctrlProp301.xml"/><Relationship Id="rId21" Type="http://schemas.openxmlformats.org/officeDocument/2006/relationships/ctrlProp" Target="../ctrlProps/ctrlProp283.xml"/><Relationship Id="rId34" Type="http://schemas.openxmlformats.org/officeDocument/2006/relationships/ctrlProp" Target="../ctrlProps/ctrlProp296.xml"/><Relationship Id="rId42" Type="http://schemas.openxmlformats.org/officeDocument/2006/relationships/ctrlProp" Target="../ctrlProps/ctrlProp304.xml"/><Relationship Id="rId47" Type="http://schemas.openxmlformats.org/officeDocument/2006/relationships/ctrlProp" Target="../ctrlProps/ctrlProp309.xml"/><Relationship Id="rId50" Type="http://schemas.openxmlformats.org/officeDocument/2006/relationships/ctrlProp" Target="../ctrlProps/ctrlProp312.xml"/><Relationship Id="rId55" Type="http://schemas.openxmlformats.org/officeDocument/2006/relationships/ctrlProp" Target="../ctrlProps/ctrlProp317.xml"/><Relationship Id="rId7" Type="http://schemas.openxmlformats.org/officeDocument/2006/relationships/ctrlProp" Target="../ctrlProps/ctrlProp269.xml"/><Relationship Id="rId2" Type="http://schemas.openxmlformats.org/officeDocument/2006/relationships/drawing" Target="../drawings/drawing4.xml"/><Relationship Id="rId16" Type="http://schemas.openxmlformats.org/officeDocument/2006/relationships/ctrlProp" Target="../ctrlProps/ctrlProp278.xml"/><Relationship Id="rId29" Type="http://schemas.openxmlformats.org/officeDocument/2006/relationships/ctrlProp" Target="../ctrlProps/ctrlProp291.xml"/><Relationship Id="rId11" Type="http://schemas.openxmlformats.org/officeDocument/2006/relationships/ctrlProp" Target="../ctrlProps/ctrlProp273.xml"/><Relationship Id="rId24" Type="http://schemas.openxmlformats.org/officeDocument/2006/relationships/ctrlProp" Target="../ctrlProps/ctrlProp286.xml"/><Relationship Id="rId32" Type="http://schemas.openxmlformats.org/officeDocument/2006/relationships/ctrlProp" Target="../ctrlProps/ctrlProp294.xml"/><Relationship Id="rId37" Type="http://schemas.openxmlformats.org/officeDocument/2006/relationships/ctrlProp" Target="../ctrlProps/ctrlProp299.xml"/><Relationship Id="rId40" Type="http://schemas.openxmlformats.org/officeDocument/2006/relationships/ctrlProp" Target="../ctrlProps/ctrlProp302.xml"/><Relationship Id="rId45" Type="http://schemas.openxmlformats.org/officeDocument/2006/relationships/ctrlProp" Target="../ctrlProps/ctrlProp307.xml"/><Relationship Id="rId53" Type="http://schemas.openxmlformats.org/officeDocument/2006/relationships/ctrlProp" Target="../ctrlProps/ctrlProp315.xml"/><Relationship Id="rId58" Type="http://schemas.openxmlformats.org/officeDocument/2006/relationships/ctrlProp" Target="../ctrlProps/ctrlProp320.xml"/><Relationship Id="rId5" Type="http://schemas.openxmlformats.org/officeDocument/2006/relationships/ctrlProp" Target="../ctrlProps/ctrlProp267.xml"/><Relationship Id="rId61" Type="http://schemas.openxmlformats.org/officeDocument/2006/relationships/ctrlProp" Target="../ctrlProps/ctrlProp323.xml"/><Relationship Id="rId19" Type="http://schemas.openxmlformats.org/officeDocument/2006/relationships/ctrlProp" Target="../ctrlProps/ctrlProp281.xml"/><Relationship Id="rId14" Type="http://schemas.openxmlformats.org/officeDocument/2006/relationships/ctrlProp" Target="../ctrlProps/ctrlProp276.xml"/><Relationship Id="rId22" Type="http://schemas.openxmlformats.org/officeDocument/2006/relationships/ctrlProp" Target="../ctrlProps/ctrlProp284.xml"/><Relationship Id="rId27" Type="http://schemas.openxmlformats.org/officeDocument/2006/relationships/ctrlProp" Target="../ctrlProps/ctrlProp289.xml"/><Relationship Id="rId30" Type="http://schemas.openxmlformats.org/officeDocument/2006/relationships/ctrlProp" Target="../ctrlProps/ctrlProp292.xml"/><Relationship Id="rId35" Type="http://schemas.openxmlformats.org/officeDocument/2006/relationships/ctrlProp" Target="../ctrlProps/ctrlProp297.xml"/><Relationship Id="rId43" Type="http://schemas.openxmlformats.org/officeDocument/2006/relationships/ctrlProp" Target="../ctrlProps/ctrlProp305.xml"/><Relationship Id="rId48" Type="http://schemas.openxmlformats.org/officeDocument/2006/relationships/ctrlProp" Target="../ctrlProps/ctrlProp310.xml"/><Relationship Id="rId56" Type="http://schemas.openxmlformats.org/officeDocument/2006/relationships/ctrlProp" Target="../ctrlProps/ctrlProp318.xml"/><Relationship Id="rId8" Type="http://schemas.openxmlformats.org/officeDocument/2006/relationships/ctrlProp" Target="../ctrlProps/ctrlProp270.xml"/><Relationship Id="rId51" Type="http://schemas.openxmlformats.org/officeDocument/2006/relationships/ctrlProp" Target="../ctrlProps/ctrlProp313.xml"/><Relationship Id="rId3" Type="http://schemas.openxmlformats.org/officeDocument/2006/relationships/vmlDrawing" Target="../drawings/vmlDrawing4.vml"/><Relationship Id="rId12" Type="http://schemas.openxmlformats.org/officeDocument/2006/relationships/ctrlProp" Target="../ctrlProps/ctrlProp274.xml"/><Relationship Id="rId17" Type="http://schemas.openxmlformats.org/officeDocument/2006/relationships/ctrlProp" Target="../ctrlProps/ctrlProp279.xml"/><Relationship Id="rId25" Type="http://schemas.openxmlformats.org/officeDocument/2006/relationships/ctrlProp" Target="../ctrlProps/ctrlProp287.xml"/><Relationship Id="rId33" Type="http://schemas.openxmlformats.org/officeDocument/2006/relationships/ctrlProp" Target="../ctrlProps/ctrlProp295.xml"/><Relationship Id="rId38" Type="http://schemas.openxmlformats.org/officeDocument/2006/relationships/ctrlProp" Target="../ctrlProps/ctrlProp300.xml"/><Relationship Id="rId46" Type="http://schemas.openxmlformats.org/officeDocument/2006/relationships/ctrlProp" Target="../ctrlProps/ctrlProp308.xml"/><Relationship Id="rId59" Type="http://schemas.openxmlformats.org/officeDocument/2006/relationships/ctrlProp" Target="../ctrlProps/ctrlProp321.xml"/><Relationship Id="rId20" Type="http://schemas.openxmlformats.org/officeDocument/2006/relationships/ctrlProp" Target="../ctrlProps/ctrlProp282.xml"/><Relationship Id="rId41" Type="http://schemas.openxmlformats.org/officeDocument/2006/relationships/ctrlProp" Target="../ctrlProps/ctrlProp303.xml"/><Relationship Id="rId54" Type="http://schemas.openxmlformats.org/officeDocument/2006/relationships/ctrlProp" Target="../ctrlProps/ctrlProp316.xml"/><Relationship Id="rId62" Type="http://schemas.openxmlformats.org/officeDocument/2006/relationships/ctrlProp" Target="../ctrlProps/ctrlProp324.xml"/><Relationship Id="rId1" Type="http://schemas.openxmlformats.org/officeDocument/2006/relationships/printerSettings" Target="../printerSettings/printerSettings4.bin"/><Relationship Id="rId6" Type="http://schemas.openxmlformats.org/officeDocument/2006/relationships/ctrlProp" Target="../ctrlProps/ctrlProp268.xml"/><Relationship Id="rId15" Type="http://schemas.openxmlformats.org/officeDocument/2006/relationships/ctrlProp" Target="../ctrlProps/ctrlProp277.xml"/><Relationship Id="rId23" Type="http://schemas.openxmlformats.org/officeDocument/2006/relationships/ctrlProp" Target="../ctrlProps/ctrlProp285.xml"/><Relationship Id="rId28" Type="http://schemas.openxmlformats.org/officeDocument/2006/relationships/ctrlProp" Target="../ctrlProps/ctrlProp290.xml"/><Relationship Id="rId36" Type="http://schemas.openxmlformats.org/officeDocument/2006/relationships/ctrlProp" Target="../ctrlProps/ctrlProp298.xml"/><Relationship Id="rId49" Type="http://schemas.openxmlformats.org/officeDocument/2006/relationships/ctrlProp" Target="../ctrlProps/ctrlProp311.xml"/><Relationship Id="rId57" Type="http://schemas.openxmlformats.org/officeDocument/2006/relationships/ctrlProp" Target="../ctrlProps/ctrlProp319.xml"/><Relationship Id="rId10" Type="http://schemas.openxmlformats.org/officeDocument/2006/relationships/ctrlProp" Target="../ctrlProps/ctrlProp272.xml"/><Relationship Id="rId31" Type="http://schemas.openxmlformats.org/officeDocument/2006/relationships/ctrlProp" Target="../ctrlProps/ctrlProp293.xml"/><Relationship Id="rId44" Type="http://schemas.openxmlformats.org/officeDocument/2006/relationships/ctrlProp" Target="../ctrlProps/ctrlProp306.xml"/><Relationship Id="rId52" Type="http://schemas.openxmlformats.org/officeDocument/2006/relationships/ctrlProp" Target="../ctrlProps/ctrlProp314.xml"/><Relationship Id="rId60" Type="http://schemas.openxmlformats.org/officeDocument/2006/relationships/ctrlProp" Target="../ctrlProps/ctrlProp322.xml"/><Relationship Id="rId4" Type="http://schemas.openxmlformats.org/officeDocument/2006/relationships/ctrlProp" Target="../ctrlProps/ctrlProp266.xml"/><Relationship Id="rId9" Type="http://schemas.openxmlformats.org/officeDocument/2006/relationships/ctrlProp" Target="../ctrlProps/ctrlProp27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3">
    <pageSetUpPr fitToPage="1"/>
  </sheetPr>
  <dimension ref="A1:AD512"/>
  <sheetViews>
    <sheetView showGridLines="0" tabSelected="1" zoomScaleNormal="100" zoomScaleSheetLayoutView="70" workbookViewId="0">
      <selection activeCell="D8" sqref="D8:K8"/>
    </sheetView>
  </sheetViews>
  <sheetFormatPr defaultColWidth="0" defaultRowHeight="20.100000000000001" customHeight="1" zeroHeight="1" x14ac:dyDescent="0.25"/>
  <cols>
    <col min="1" max="1" width="9.85546875" style="71" customWidth="1"/>
    <col min="2" max="3" width="10.85546875" style="71" customWidth="1"/>
    <col min="4" max="4" width="10.140625" style="71" customWidth="1"/>
    <col min="5" max="5" width="15.5703125" style="71" customWidth="1"/>
    <col min="6" max="6" width="15.7109375" style="71" customWidth="1"/>
    <col min="7" max="7" width="11.140625" style="71" customWidth="1"/>
    <col min="8" max="8" width="9.140625" style="71" customWidth="1"/>
    <col min="9" max="9" width="11.140625" style="71" customWidth="1"/>
    <col min="10" max="10" width="9.7109375" style="71" customWidth="1"/>
    <col min="11" max="11" width="12.28515625" style="71" customWidth="1"/>
    <col min="12" max="12" width="24.85546875" style="30" customWidth="1"/>
    <col min="13" max="13" width="12.7109375" style="30" customWidth="1"/>
    <col min="14" max="18" width="12.7109375" style="48" hidden="1" customWidth="1"/>
    <col min="19" max="16384" width="12.7109375" style="71" hidden="1"/>
  </cols>
  <sheetData>
    <row r="1" spans="1:23" s="64" customFormat="1" ht="20.100000000000001" customHeight="1" x14ac:dyDescent="0.25">
      <c r="A1" s="953"/>
      <c r="B1" s="953"/>
      <c r="C1" s="954" t="s">
        <v>569</v>
      </c>
      <c r="D1" s="954"/>
      <c r="E1" s="954"/>
      <c r="F1" s="954"/>
      <c r="G1" s="954"/>
      <c r="H1" s="954"/>
      <c r="I1" s="954"/>
      <c r="J1" s="954"/>
      <c r="K1" s="954"/>
      <c r="L1" s="22" t="s">
        <v>0</v>
      </c>
      <c r="M1" s="60"/>
      <c r="N1" s="73"/>
    </row>
    <row r="2" spans="1:23" s="64" customFormat="1" ht="20.100000000000001" customHeight="1" x14ac:dyDescent="0.25">
      <c r="A2" s="953"/>
      <c r="B2" s="953"/>
      <c r="C2" s="954"/>
      <c r="D2" s="954"/>
      <c r="E2" s="954"/>
      <c r="F2" s="954"/>
      <c r="G2" s="954"/>
      <c r="H2" s="954"/>
      <c r="I2" s="954"/>
      <c r="J2" s="954"/>
      <c r="K2" s="954"/>
      <c r="L2" s="23"/>
      <c r="M2" s="61"/>
      <c r="N2" s="73"/>
    </row>
    <row r="3" spans="1:23" s="64" customFormat="1" ht="20.100000000000001" customHeight="1" x14ac:dyDescent="0.2">
      <c r="A3" s="953"/>
      <c r="B3" s="953"/>
      <c r="C3" s="954"/>
      <c r="D3" s="954"/>
      <c r="E3" s="954"/>
      <c r="F3" s="954"/>
      <c r="G3" s="954"/>
      <c r="H3" s="954"/>
      <c r="I3" s="954"/>
      <c r="J3" s="954"/>
      <c r="K3" s="954"/>
      <c r="L3" s="23"/>
      <c r="M3" s="61"/>
      <c r="N3" s="73"/>
      <c r="O3" s="74"/>
    </row>
    <row r="4" spans="1:23" s="64" customFormat="1" ht="20.100000000000001" customHeight="1" x14ac:dyDescent="0.25">
      <c r="A4" s="75"/>
      <c r="B4" s="75"/>
      <c r="C4" s="75"/>
      <c r="D4" s="75"/>
      <c r="E4" s="75"/>
      <c r="F4" s="75"/>
      <c r="G4" s="75"/>
      <c r="H4" s="75"/>
      <c r="I4" s="73"/>
      <c r="J4" s="75"/>
      <c r="K4" s="75"/>
      <c r="L4" s="24"/>
      <c r="M4" s="25"/>
      <c r="N4" s="73"/>
    </row>
    <row r="5" spans="1:23" s="64" customFormat="1" ht="20.100000000000001" customHeight="1" x14ac:dyDescent="0.25">
      <c r="A5" s="75"/>
      <c r="B5" s="75"/>
      <c r="C5" s="955" t="s">
        <v>1</v>
      </c>
      <c r="D5" s="955"/>
      <c r="E5" s="955"/>
      <c r="F5" s="955"/>
      <c r="G5" s="75"/>
      <c r="H5" s="75"/>
      <c r="I5" s="73"/>
      <c r="J5" s="75"/>
      <c r="K5" s="75"/>
      <c r="L5" s="25"/>
      <c r="M5" s="25"/>
      <c r="N5" s="73"/>
    </row>
    <row r="6" spans="1:23" s="64" customFormat="1" ht="20.100000000000001" customHeight="1" x14ac:dyDescent="0.2">
      <c r="A6" s="75"/>
      <c r="B6" s="75"/>
      <c r="C6" s="75"/>
      <c r="D6" s="75"/>
      <c r="E6" s="75"/>
      <c r="F6" s="75"/>
      <c r="G6" s="75"/>
      <c r="H6" s="956"/>
      <c r="I6" s="956"/>
      <c r="J6" s="956"/>
      <c r="K6" s="76" t="b">
        <v>0</v>
      </c>
      <c r="L6" s="24"/>
      <c r="M6" s="62"/>
      <c r="N6" s="77"/>
      <c r="O6" s="75"/>
      <c r="W6" s="74"/>
    </row>
    <row r="7" spans="1:23" s="64" customFormat="1" ht="20.100000000000001" customHeight="1" x14ac:dyDescent="0.2">
      <c r="A7" s="75"/>
      <c r="B7" s="75"/>
      <c r="C7" s="75"/>
      <c r="D7" s="75"/>
      <c r="E7" s="75"/>
      <c r="F7" s="75"/>
      <c r="G7" s="75"/>
      <c r="H7" s="78"/>
      <c r="J7" s="78"/>
      <c r="K7" s="75"/>
      <c r="L7" s="25"/>
      <c r="M7" s="25"/>
      <c r="N7" s="73"/>
      <c r="W7" s="74"/>
    </row>
    <row r="8" spans="1:23" s="73" customFormat="1" ht="20.100000000000001" customHeight="1" x14ac:dyDescent="0.25">
      <c r="A8" s="956" t="s">
        <v>2</v>
      </c>
      <c r="B8" s="956"/>
      <c r="C8" s="956"/>
      <c r="D8" s="957"/>
      <c r="E8" s="957"/>
      <c r="F8" s="957"/>
      <c r="G8" s="957"/>
      <c r="H8" s="957"/>
      <c r="I8" s="957"/>
      <c r="J8" s="957"/>
      <c r="K8" s="957"/>
      <c r="L8" s="26"/>
      <c r="M8" s="51"/>
      <c r="N8" s="75"/>
      <c r="O8" s="75"/>
    </row>
    <row r="9" spans="1:23" s="73" customFormat="1" ht="20.100000000000001" customHeight="1" x14ac:dyDescent="0.25">
      <c r="A9" s="75"/>
      <c r="B9" s="75"/>
      <c r="C9" s="75"/>
      <c r="D9" s="75"/>
      <c r="E9" s="75"/>
      <c r="F9" s="75"/>
      <c r="G9" s="75"/>
      <c r="H9" s="75"/>
      <c r="J9" s="75"/>
      <c r="K9" s="75"/>
      <c r="L9" s="26"/>
      <c r="M9" s="51"/>
      <c r="N9" s="75"/>
      <c r="O9" s="75"/>
    </row>
    <row r="10" spans="1:23" s="73" customFormat="1" ht="20.100000000000001" customHeight="1" x14ac:dyDescent="0.25">
      <c r="A10" s="75" t="s">
        <v>3</v>
      </c>
      <c r="B10" s="968"/>
      <c r="C10" s="957"/>
      <c r="D10" s="957"/>
      <c r="E10" s="957"/>
      <c r="F10" s="957"/>
      <c r="G10" s="957"/>
      <c r="H10" s="957"/>
      <c r="I10" s="957"/>
      <c r="J10" s="957"/>
      <c r="K10" s="957"/>
      <c r="L10" s="53" t="str">
        <f>+IF(B10="","Compilare E-mail","")</f>
        <v>Compilare E-mail</v>
      </c>
      <c r="M10" s="28"/>
      <c r="N10" s="75"/>
      <c r="O10" s="75"/>
    </row>
    <row r="11" spans="1:23" s="73" customFormat="1" ht="20.100000000000001" customHeight="1" x14ac:dyDescent="0.2">
      <c r="B11" s="79"/>
      <c r="C11" s="79"/>
      <c r="D11" s="79"/>
      <c r="E11" s="79"/>
      <c r="F11" s="75"/>
      <c r="G11" s="77"/>
      <c r="H11" s="77"/>
      <c r="J11" s="75"/>
      <c r="K11" s="75"/>
      <c r="L11" s="54"/>
      <c r="M11" s="63"/>
      <c r="N11" s="75"/>
      <c r="O11" s="75"/>
      <c r="S11" s="64"/>
      <c r="T11" s="64"/>
      <c r="U11" s="74"/>
      <c r="V11" s="74"/>
    </row>
    <row r="12" spans="1:23" s="64" customFormat="1" ht="19.899999999999999" customHeight="1" x14ac:dyDescent="0.2">
      <c r="A12" s="967" t="s">
        <v>710</v>
      </c>
      <c r="B12" s="967"/>
      <c r="C12" s="967"/>
      <c r="D12" s="967"/>
      <c r="E12" s="967"/>
      <c r="F12" s="967"/>
      <c r="G12" s="967"/>
      <c r="H12" s="967"/>
      <c r="I12" s="967"/>
      <c r="J12" s="967"/>
      <c r="K12" s="967"/>
      <c r="L12" s="55"/>
      <c r="M12" s="25"/>
      <c r="N12" s="73"/>
      <c r="U12" s="74"/>
      <c r="V12" s="74"/>
    </row>
    <row r="13" spans="1:23" s="83" customFormat="1" ht="3" hidden="1" customHeight="1" x14ac:dyDescent="0.2">
      <c r="A13" s="80">
        <v>9</v>
      </c>
      <c r="B13" s="81"/>
      <c r="C13" s="81"/>
      <c r="D13" s="81"/>
      <c r="E13" s="81"/>
      <c r="F13" s="81"/>
      <c r="G13" s="81"/>
      <c r="H13" s="81"/>
      <c r="I13" s="81"/>
      <c r="J13" s="81"/>
      <c r="K13" s="81"/>
      <c r="L13" s="55"/>
      <c r="M13" s="27"/>
      <c r="N13" s="82"/>
      <c r="U13" s="48"/>
      <c r="V13" s="48"/>
    </row>
    <row r="14" spans="1:23" s="64" customFormat="1" ht="20.100000000000001" customHeight="1" x14ac:dyDescent="0.2">
      <c r="A14" s="73"/>
      <c r="B14" s="73"/>
      <c r="C14" s="73"/>
      <c r="D14" s="73"/>
      <c r="E14" s="73"/>
      <c r="F14" s="73"/>
      <c r="G14" s="73"/>
      <c r="H14" s="73"/>
      <c r="I14" s="73"/>
      <c r="J14" s="73"/>
      <c r="K14" s="73"/>
      <c r="L14" s="55"/>
      <c r="M14" s="28"/>
      <c r="N14" s="75"/>
      <c r="O14" s="84"/>
      <c r="U14" s="74"/>
    </row>
    <row r="15" spans="1:23" s="64" customFormat="1" ht="20.100000000000001" customHeight="1" x14ac:dyDescent="0.2">
      <c r="A15" s="958" t="s">
        <v>4</v>
      </c>
      <c r="B15" s="958"/>
      <c r="C15" s="958"/>
      <c r="D15" s="958"/>
      <c r="E15" s="958"/>
      <c r="F15" s="957"/>
      <c r="G15" s="957"/>
      <c r="H15" s="957"/>
      <c r="I15" s="957"/>
      <c r="J15" s="957"/>
      <c r="K15" s="957"/>
      <c r="L15" s="41" t="str">
        <f>+IF(F15="","Compilare denominazione impresa","")</f>
        <v>Compilare denominazione impresa</v>
      </c>
      <c r="M15" s="28"/>
      <c r="N15" s="73"/>
      <c r="U15" s="74"/>
      <c r="V15" s="74"/>
    </row>
    <row r="16" spans="1:23" s="64" customFormat="1" ht="20.100000000000001" customHeight="1" x14ac:dyDescent="0.2">
      <c r="A16" s="73"/>
      <c r="B16" s="73"/>
      <c r="C16" s="73"/>
      <c r="D16" s="73"/>
      <c r="E16" s="73"/>
      <c r="F16" s="73"/>
      <c r="G16" s="73"/>
      <c r="H16" s="73"/>
      <c r="I16" s="73"/>
      <c r="J16" s="73"/>
      <c r="K16" s="73"/>
      <c r="L16" s="55"/>
      <c r="M16" s="25"/>
      <c r="N16" s="73"/>
      <c r="U16" s="74"/>
    </row>
    <row r="17" spans="1:22" s="64" customFormat="1" ht="20.100000000000001" customHeight="1" x14ac:dyDescent="0.2">
      <c r="A17" s="958" t="s">
        <v>5</v>
      </c>
      <c r="B17" s="958"/>
      <c r="C17" s="958"/>
      <c r="D17" s="958"/>
      <c r="E17" s="958"/>
      <c r="F17" s="959" t="s">
        <v>1058</v>
      </c>
      <c r="G17" s="959"/>
      <c r="H17" s="959"/>
      <c r="I17" s="959"/>
      <c r="J17" s="959"/>
      <c r="K17" s="959"/>
      <c r="L17" s="41" t="str">
        <f>+IF(F17="","Compilare Associazione","")</f>
        <v/>
      </c>
      <c r="M17" s="28"/>
      <c r="N17" s="73"/>
      <c r="U17" s="74"/>
      <c r="V17" s="74"/>
    </row>
    <row r="18" spans="1:22" s="64" customFormat="1" ht="20.100000000000001" customHeight="1" x14ac:dyDescent="0.2">
      <c r="A18" s="73"/>
      <c r="B18" s="73"/>
      <c r="C18" s="73"/>
      <c r="D18" s="73"/>
      <c r="E18" s="73"/>
      <c r="F18" s="73"/>
      <c r="G18" s="73"/>
      <c r="H18" s="73"/>
      <c r="I18" s="73"/>
      <c r="J18" s="75"/>
      <c r="K18" s="73"/>
      <c r="L18" s="41" t="str">
        <f>+IF(C19="","Compilare Partita IVA",IF(LEN(C19)&gt;11,"Partita IVA oltre 11 caratteri?",""))</f>
        <v>Compilare Partita IVA</v>
      </c>
      <c r="M18" s="45"/>
      <c r="N18" s="73"/>
      <c r="P18" s="906"/>
      <c r="Q18" s="906"/>
      <c r="R18" s="906"/>
      <c r="S18" s="85"/>
      <c r="U18" s="74"/>
      <c r="V18" s="74"/>
    </row>
    <row r="19" spans="1:22" ht="20.100000000000001" customHeight="1" x14ac:dyDescent="0.25">
      <c r="A19" s="958" t="s">
        <v>6</v>
      </c>
      <c r="B19" s="958"/>
      <c r="C19" s="970"/>
      <c r="D19" s="970"/>
      <c r="E19" s="970"/>
      <c r="F19" s="971" t="s">
        <v>702</v>
      </c>
      <c r="G19" s="971"/>
      <c r="H19" s="971"/>
      <c r="I19" s="86"/>
      <c r="J19" s="335">
        <v>1</v>
      </c>
      <c r="K19" s="318"/>
      <c r="L19" s="41" t="str">
        <f>+IF(J19=1,"Scegliere CCNL principale","")</f>
        <v>Scegliere CCNL principale</v>
      </c>
      <c r="M19" s="28"/>
      <c r="N19" s="85">
        <f>IF(NOT(J19=""),VLOOKUP(J19,ccnl!A2:C82,3,FALSE),"0")</f>
        <v>0</v>
      </c>
      <c r="O19" s="85"/>
      <c r="P19" s="906"/>
      <c r="Q19" s="906"/>
      <c r="R19" s="906"/>
      <c r="T19" s="64"/>
      <c r="U19" s="74"/>
      <c r="V19" s="74"/>
    </row>
    <row r="20" spans="1:22" ht="20.100000000000001" customHeight="1" x14ac:dyDescent="0.25">
      <c r="F20" s="70"/>
      <c r="G20" s="70"/>
      <c r="H20" s="70"/>
      <c r="I20" s="70"/>
      <c r="J20" s="70"/>
      <c r="K20" s="70"/>
      <c r="L20" s="56"/>
      <c r="M20" s="29"/>
      <c r="N20" s="73"/>
      <c r="O20" s="64"/>
      <c r="P20" s="64"/>
      <c r="Q20" s="64"/>
      <c r="R20" s="64"/>
      <c r="S20" s="64"/>
      <c r="T20" s="64"/>
      <c r="U20" s="64"/>
      <c r="V20" s="74"/>
    </row>
    <row r="21" spans="1:22" ht="20.100000000000001" customHeight="1" x14ac:dyDescent="0.25">
      <c r="A21" s="87" t="s">
        <v>491</v>
      </c>
      <c r="F21" s="87"/>
      <c r="G21" s="87"/>
      <c r="H21" s="87"/>
      <c r="J21" s="336">
        <v>1</v>
      </c>
      <c r="L21" s="41" t="str">
        <f>+IF(J21=1,"Scegliere settore Ateco principale","")</f>
        <v>Scegliere settore Ateco principale</v>
      </c>
      <c r="M21" s="28"/>
      <c r="N21" s="483">
        <f>IF(NOT(J21=""),VLOOKUP(J21,ateco2007_2digit!A2:C90,3,FALSE),"0")</f>
        <v>0</v>
      </c>
      <c r="P21" s="407"/>
      <c r="R21" s="64"/>
      <c r="S21" s="64"/>
      <c r="T21" s="64"/>
      <c r="U21" s="74"/>
      <c r="V21" s="74"/>
    </row>
    <row r="22" spans="1:22" ht="20.100000000000001" customHeight="1" x14ac:dyDescent="0.25">
      <c r="L22" s="37"/>
      <c r="R22" s="64"/>
      <c r="S22" s="64"/>
      <c r="T22" s="64"/>
      <c r="U22" s="74"/>
      <c r="V22" s="74"/>
    </row>
    <row r="23" spans="1:22" s="92" customFormat="1" ht="20.100000000000001" customHeight="1" x14ac:dyDescent="0.25">
      <c r="A23" s="969" t="s">
        <v>7</v>
      </c>
      <c r="B23" s="969"/>
      <c r="C23" s="969"/>
      <c r="D23" s="969"/>
      <c r="E23" s="969"/>
      <c r="F23" s="969"/>
      <c r="G23" s="88"/>
      <c r="H23" s="89" t="s">
        <v>8</v>
      </c>
      <c r="I23" s="337" t="b">
        <v>0</v>
      </c>
      <c r="J23" s="89" t="s">
        <v>9</v>
      </c>
      <c r="K23" s="337" t="b">
        <v>0</v>
      </c>
      <c r="L23" s="37" t="str">
        <f>IF(P23+Q23&gt;1,"Scegliere una sola opzione","")</f>
        <v/>
      </c>
      <c r="M23" s="37"/>
      <c r="N23" s="90">
        <f>+IF(I23=TRUE,1,0)</f>
        <v>0</v>
      </c>
      <c r="O23" s="90">
        <f>+IF(K23=TRUE,1,0)</f>
        <v>0</v>
      </c>
      <c r="P23" s="91">
        <f>N23*1</f>
        <v>0</v>
      </c>
      <c r="Q23" s="91">
        <f>O23*1</f>
        <v>0</v>
      </c>
    </row>
    <row r="24" spans="1:22" s="64" customFormat="1" ht="20.100000000000001" customHeight="1" x14ac:dyDescent="0.25">
      <c r="L24" s="41"/>
      <c r="N24" s="73"/>
      <c r="R24" s="73"/>
    </row>
    <row r="25" spans="1:22" ht="20.100000000000001" customHeight="1" x14ac:dyDescent="0.25">
      <c r="A25" s="93" t="s">
        <v>10</v>
      </c>
      <c r="B25" s="93"/>
      <c r="C25" s="93"/>
      <c r="D25" s="93"/>
      <c r="E25" s="93"/>
      <c r="F25" s="93"/>
      <c r="G25" s="93"/>
      <c r="H25" s="93"/>
      <c r="I25" s="73"/>
      <c r="J25" s="73"/>
      <c r="K25" s="73"/>
      <c r="L25" s="31" t="str">
        <f>IF(NOT(N27=1),IF(NOT(N29=1),"Compilare A.6",""),IF(NOT(N29=1),"","Attenzione compilare solo un'opzione!"))</f>
        <v>Compilare A.6</v>
      </c>
      <c r="M25" s="59"/>
      <c r="N25" s="73"/>
      <c r="O25" s="64"/>
      <c r="P25" s="73"/>
      <c r="Q25" s="73"/>
    </row>
    <row r="26" spans="1:22" ht="20.100000000000001" customHeight="1" x14ac:dyDescent="0.25">
      <c r="A26" s="73"/>
      <c r="B26" s="73"/>
      <c r="C26" s="73"/>
      <c r="D26" s="73"/>
      <c r="E26" s="73"/>
      <c r="F26" s="73"/>
      <c r="G26" s="73"/>
      <c r="H26" s="73"/>
      <c r="I26" s="73"/>
      <c r="J26" s="73"/>
      <c r="K26" s="73"/>
      <c r="L26" s="37"/>
      <c r="M26" s="35"/>
      <c r="Q26" s="94"/>
    </row>
    <row r="27" spans="1:22" ht="20.100000000000001" customHeight="1" x14ac:dyDescent="0.25">
      <c r="B27" s="95" t="str">
        <f>IF(P23=1,"l'unica sede","tutta l'impresa a livello nazionale")</f>
        <v>tutta l'impresa a livello nazionale</v>
      </c>
      <c r="C27" s="95"/>
      <c r="D27" s="95"/>
      <c r="E27" s="337" t="b">
        <v>0</v>
      </c>
      <c r="H27" s="73" t="s">
        <v>11</v>
      </c>
      <c r="K27" s="337">
        <v>1</v>
      </c>
      <c r="L27" s="31" t="str">
        <f>IF(AND(P23=1,Q23=0),IF(N27=1,IF(O27&gt;0,"","Scegliere Provincia dell'unica sede"),IF(O27&gt;0,"Attenzione A.6!","")),IF(AND(P23=0,Q23=1),IF(N27=1,IF(O27&gt;0,"","Scegliere Provincia della sede principale"),IF(O27&gt;0,"Attenzione A.6!","")),""))</f>
        <v/>
      </c>
      <c r="M27" s="25"/>
      <c r="N27" s="85">
        <f>+IF(E27=TRUE,1,0)</f>
        <v>0</v>
      </c>
      <c r="O27" s="85">
        <f>+IF(NOT(K27=""),VLOOKUP(K27,provincia!A1:C108,3,FALSE),0)</f>
        <v>0</v>
      </c>
      <c r="P27" s="96">
        <f>N27*1</f>
        <v>0</v>
      </c>
      <c r="Q27" s="94"/>
    </row>
    <row r="28" spans="1:22" ht="20.100000000000001" customHeight="1" x14ac:dyDescent="0.25">
      <c r="B28" s="73"/>
      <c r="C28" s="73"/>
      <c r="D28" s="73"/>
      <c r="E28" s="86"/>
      <c r="H28" s="73"/>
      <c r="K28" s="86"/>
      <c r="L28" s="37"/>
      <c r="M28" s="35"/>
      <c r="N28" s="73"/>
      <c r="O28" s="73"/>
      <c r="P28" s="97"/>
      <c r="Q28" s="94"/>
    </row>
    <row r="29" spans="1:22" ht="20.100000000000001" customHeight="1" x14ac:dyDescent="0.25">
      <c r="B29" s="95" t="s">
        <v>12</v>
      </c>
      <c r="C29" s="95"/>
      <c r="D29" s="73"/>
      <c r="E29" s="337" t="b">
        <v>0</v>
      </c>
      <c r="H29" s="319" t="s">
        <v>11</v>
      </c>
      <c r="K29" s="337">
        <v>1</v>
      </c>
      <c r="L29" s="31" t="str">
        <f>IF(OR(AND(N23=1,P29=1),AND(N23=0,O23=0,P29=1)),"Attenzione A.5!",IF(P29=1,IF(O29&gt;"0","","Scegliere Provincia dell'unità locale"),IF(AND(P29=0,O29&gt;"0"),"Attenzione A.6!","")))</f>
        <v/>
      </c>
      <c r="N29" s="85">
        <f>+IF(E29=TRUE,1,0)</f>
        <v>0</v>
      </c>
      <c r="O29" s="85">
        <f>IF(NOT(K29=""),VLOOKUP(K29,provincia!A1:C108,3,FALSE),0)</f>
        <v>0</v>
      </c>
      <c r="P29" s="96">
        <f>N29*1</f>
        <v>0</v>
      </c>
      <c r="Q29" s="94"/>
    </row>
    <row r="30" spans="1:22" ht="20.100000000000001" customHeight="1" x14ac:dyDescent="0.25">
      <c r="P30" s="94"/>
      <c r="Q30" s="94"/>
    </row>
    <row r="31" spans="1:22" s="64" customFormat="1" ht="20.100000000000001" customHeight="1" x14ac:dyDescent="0.25">
      <c r="A31" s="983"/>
      <c r="B31" s="983"/>
      <c r="C31" s="983"/>
      <c r="D31" s="983"/>
      <c r="E31" s="983"/>
      <c r="F31" s="983"/>
      <c r="G31" s="983"/>
      <c r="H31" s="983"/>
      <c r="I31" s="983"/>
      <c r="J31" s="983"/>
      <c r="K31" s="983"/>
      <c r="L31" s="32"/>
      <c r="M31" s="35"/>
      <c r="N31" s="75"/>
      <c r="O31" s="84"/>
    </row>
    <row r="32" spans="1:22" s="99" customFormat="1" ht="20.100000000000001" customHeight="1" x14ac:dyDescent="0.25">
      <c r="A32" s="967" t="s">
        <v>709</v>
      </c>
      <c r="B32" s="967"/>
      <c r="C32" s="967"/>
      <c r="D32" s="967"/>
      <c r="E32" s="967"/>
      <c r="F32" s="967"/>
      <c r="G32" s="967"/>
      <c r="H32" s="967"/>
      <c r="I32" s="967"/>
      <c r="J32" s="967"/>
      <c r="K32" s="967"/>
      <c r="L32" s="33"/>
      <c r="M32" s="65"/>
      <c r="N32" s="98"/>
    </row>
    <row r="33" spans="1:15" s="64" customFormat="1" ht="20.100000000000001" customHeight="1" x14ac:dyDescent="0.25">
      <c r="A33" s="75"/>
      <c r="B33" s="75"/>
      <c r="C33" s="75"/>
      <c r="D33" s="75"/>
      <c r="E33" s="75"/>
      <c r="F33" s="75"/>
      <c r="G33" s="75"/>
      <c r="H33" s="75"/>
      <c r="I33" s="73"/>
      <c r="J33" s="75"/>
      <c r="K33" s="75"/>
      <c r="L33" s="24"/>
      <c r="M33" s="25"/>
      <c r="N33" s="75"/>
      <c r="O33" s="84"/>
    </row>
    <row r="34" spans="1:15" s="64" customFormat="1" ht="20.100000000000001" customHeight="1" x14ac:dyDescent="0.25">
      <c r="A34" s="873" t="s">
        <v>13</v>
      </c>
      <c r="B34" s="873"/>
      <c r="C34" s="873"/>
      <c r="D34" s="873"/>
      <c r="E34" s="873"/>
      <c r="F34" s="873"/>
      <c r="G34" s="873"/>
      <c r="H34" s="873"/>
      <c r="I34" s="873"/>
      <c r="J34" s="873"/>
      <c r="K34" s="873"/>
      <c r="L34" s="24"/>
      <c r="M34" s="25"/>
      <c r="N34" s="73"/>
    </row>
    <row r="35" spans="1:15" s="64" customFormat="1" ht="20.100000000000001" customHeight="1" x14ac:dyDescent="0.25">
      <c r="A35" s="306"/>
      <c r="B35" s="306"/>
      <c r="C35" s="306"/>
      <c r="D35" s="306"/>
      <c r="E35" s="306"/>
      <c r="F35" s="75"/>
      <c r="G35" s="75"/>
      <c r="H35" s="75"/>
      <c r="I35" s="73"/>
      <c r="J35" s="75"/>
      <c r="K35" s="75"/>
      <c r="L35" s="24"/>
      <c r="M35" s="25"/>
      <c r="N35" s="75"/>
      <c r="O35" s="84"/>
    </row>
    <row r="36" spans="1:15" s="64" customFormat="1" ht="20.100000000000001" customHeight="1" x14ac:dyDescent="0.25">
      <c r="A36" s="975"/>
      <c r="B36" s="975"/>
      <c r="C36" s="976"/>
      <c r="D36" s="930" t="s">
        <v>537</v>
      </c>
      <c r="E36" s="930"/>
      <c r="F36" s="930"/>
      <c r="G36" s="930"/>
      <c r="H36" s="930" t="s">
        <v>639</v>
      </c>
      <c r="I36" s="930" t="b">
        <v>0</v>
      </c>
      <c r="J36" s="930"/>
      <c r="K36" s="931" t="b">
        <v>1</v>
      </c>
      <c r="L36" s="24"/>
      <c r="M36" s="25"/>
      <c r="N36" s="73"/>
    </row>
    <row r="37" spans="1:15" s="64" customFormat="1" ht="20.100000000000001" customHeight="1" x14ac:dyDescent="0.25">
      <c r="A37" s="977"/>
      <c r="B37" s="977"/>
      <c r="C37" s="978"/>
      <c r="D37" s="979" t="s">
        <v>14</v>
      </c>
      <c r="E37" s="980"/>
      <c r="F37" s="981" t="s">
        <v>15</v>
      </c>
      <c r="G37" s="981"/>
      <c r="H37" s="979" t="s">
        <v>14</v>
      </c>
      <c r="I37" s="980"/>
      <c r="J37" s="981" t="s">
        <v>15</v>
      </c>
      <c r="K37" s="982"/>
      <c r="L37" s="24"/>
      <c r="M37" s="25"/>
      <c r="N37" s="73"/>
    </row>
    <row r="38" spans="1:15" s="64" customFormat="1" ht="20.100000000000001" customHeight="1" x14ac:dyDescent="0.25">
      <c r="A38" s="965" t="s">
        <v>16</v>
      </c>
      <c r="B38" s="965"/>
      <c r="C38" s="966"/>
      <c r="D38" s="972"/>
      <c r="E38" s="973"/>
      <c r="F38" s="974"/>
      <c r="G38" s="974"/>
      <c r="H38" s="926"/>
      <c r="I38" s="927"/>
      <c r="J38" s="923"/>
      <c r="K38" s="924"/>
      <c r="L38" s="24"/>
      <c r="M38" s="25"/>
      <c r="N38" s="73"/>
    </row>
    <row r="39" spans="1:15" s="64" customFormat="1" ht="20.100000000000001" customHeight="1" x14ac:dyDescent="0.25">
      <c r="A39" s="964" t="s">
        <v>17</v>
      </c>
      <c r="B39" s="964"/>
      <c r="C39" s="964"/>
      <c r="D39" s="960"/>
      <c r="E39" s="961"/>
      <c r="F39" s="962"/>
      <c r="G39" s="962"/>
      <c r="H39" s="960"/>
      <c r="I39" s="961"/>
      <c r="J39" s="962"/>
      <c r="K39" s="963"/>
      <c r="L39" s="24"/>
      <c r="M39" s="25"/>
      <c r="N39" s="73"/>
    </row>
    <row r="40" spans="1:15" s="64" customFormat="1" ht="20.100000000000001" customHeight="1" x14ac:dyDescent="0.25">
      <c r="A40" s="933" t="s">
        <v>384</v>
      </c>
      <c r="B40" s="933"/>
      <c r="C40" s="933"/>
      <c r="D40" s="944">
        <f>+SUM(D38:E39)</f>
        <v>0</v>
      </c>
      <c r="E40" s="945"/>
      <c r="F40" s="946">
        <f>+SUM(F38:G39)</f>
        <v>0</v>
      </c>
      <c r="G40" s="947"/>
      <c r="H40" s="944">
        <f>+SUM(H38:I39)</f>
        <v>0</v>
      </c>
      <c r="I40" s="945"/>
      <c r="J40" s="946">
        <f>+SUM(J38:K39)</f>
        <v>0</v>
      </c>
      <c r="K40" s="951"/>
      <c r="L40" s="24"/>
      <c r="M40" s="25"/>
      <c r="N40" s="73"/>
    </row>
    <row r="41" spans="1:15" s="64" customFormat="1" ht="20.100000000000001" customHeight="1" x14ac:dyDescent="0.25">
      <c r="A41" s="952" t="s">
        <v>18</v>
      </c>
      <c r="B41" s="952"/>
      <c r="C41" s="952"/>
      <c r="D41" s="926"/>
      <c r="E41" s="927"/>
      <c r="F41" s="923"/>
      <c r="G41" s="923"/>
      <c r="H41" s="926"/>
      <c r="I41" s="927"/>
      <c r="J41" s="923"/>
      <c r="K41" s="924"/>
      <c r="L41" s="24"/>
      <c r="M41" s="25"/>
      <c r="N41" s="73"/>
    </row>
    <row r="42" spans="1:15" s="64" customFormat="1" ht="20.100000000000001" customHeight="1" x14ac:dyDescent="0.25">
      <c r="A42" s="925" t="s">
        <v>19</v>
      </c>
      <c r="B42" s="925"/>
      <c r="C42" s="925"/>
      <c r="D42" s="926"/>
      <c r="E42" s="927"/>
      <c r="F42" s="923"/>
      <c r="G42" s="923"/>
      <c r="H42" s="926"/>
      <c r="I42" s="927"/>
      <c r="J42" s="923"/>
      <c r="K42" s="924"/>
      <c r="L42" s="24"/>
      <c r="M42" s="25"/>
      <c r="N42" s="73"/>
    </row>
    <row r="43" spans="1:15" s="64" customFormat="1" ht="20.100000000000001" customHeight="1" x14ac:dyDescent="0.25">
      <c r="A43" s="949" t="s">
        <v>20</v>
      </c>
      <c r="B43" s="949"/>
      <c r="C43" s="949"/>
      <c r="D43" s="941"/>
      <c r="E43" s="942"/>
      <c r="F43" s="934"/>
      <c r="G43" s="934"/>
      <c r="H43" s="941"/>
      <c r="I43" s="942"/>
      <c r="J43" s="934"/>
      <c r="K43" s="935"/>
      <c r="L43" s="28"/>
      <c r="M43" s="28"/>
      <c r="N43" s="73"/>
    </row>
    <row r="44" spans="1:15" s="64" customFormat="1" ht="20.100000000000001" customHeight="1" x14ac:dyDescent="0.25">
      <c r="A44" s="948" t="s">
        <v>386</v>
      </c>
      <c r="B44" s="948"/>
      <c r="C44" s="948"/>
      <c r="D44" s="938">
        <f>D40+SUM(D41:E43)</f>
        <v>0</v>
      </c>
      <c r="E44" s="939"/>
      <c r="F44" s="936">
        <f>F40+SUM(F41:G43)</f>
        <v>0</v>
      </c>
      <c r="G44" s="937"/>
      <c r="H44" s="938">
        <f>H40+SUM(H41:I43)</f>
        <v>0</v>
      </c>
      <c r="I44" s="939"/>
      <c r="J44" s="936">
        <f>J40+SUM(J41:K43)</f>
        <v>0</v>
      </c>
      <c r="K44" s="940"/>
      <c r="L44" s="46"/>
      <c r="M44" s="46"/>
      <c r="N44" s="73"/>
    </row>
    <row r="45" spans="1:15" s="64" customFormat="1" ht="20.100000000000001" customHeight="1" x14ac:dyDescent="0.25">
      <c r="A45" s="75"/>
      <c r="B45" s="75"/>
      <c r="C45" s="75"/>
      <c r="D45" s="75"/>
      <c r="E45" s="75"/>
      <c r="F45" s="75"/>
      <c r="G45" s="75"/>
      <c r="H45" s="75"/>
      <c r="I45" s="73"/>
      <c r="J45" s="75"/>
      <c r="K45" s="75"/>
      <c r="L45" s="25"/>
      <c r="M45" s="25"/>
      <c r="N45" s="75"/>
      <c r="O45" s="84"/>
    </row>
    <row r="46" spans="1:15" s="64" customFormat="1" ht="20.100000000000001" customHeight="1" x14ac:dyDescent="0.25">
      <c r="A46" s="75"/>
      <c r="B46" s="75"/>
      <c r="C46" s="75"/>
      <c r="D46" s="75"/>
      <c r="E46" s="75"/>
      <c r="F46" s="75"/>
      <c r="G46" s="75"/>
      <c r="H46" s="75"/>
      <c r="I46" s="73"/>
      <c r="J46" s="75"/>
      <c r="K46" s="75"/>
      <c r="L46" s="24"/>
      <c r="M46" s="25"/>
      <c r="N46" s="75"/>
      <c r="O46" s="84"/>
    </row>
    <row r="47" spans="1:15" s="64" customFormat="1" ht="20.100000000000001" customHeight="1" x14ac:dyDescent="0.25">
      <c r="A47" s="873"/>
      <c r="B47" s="873"/>
      <c r="C47" s="873"/>
      <c r="D47" s="873"/>
      <c r="E47" s="873"/>
      <c r="F47" s="873"/>
      <c r="G47" s="873"/>
      <c r="H47" s="873"/>
      <c r="I47" s="873"/>
      <c r="J47" s="873"/>
      <c r="K47" s="873"/>
      <c r="L47" s="24"/>
      <c r="M47" s="25"/>
      <c r="N47" s="75"/>
      <c r="O47" s="84"/>
    </row>
    <row r="48" spans="1:15" s="64" customFormat="1" ht="20.100000000000001" customHeight="1" x14ac:dyDescent="0.25">
      <c r="A48" s="873" t="s">
        <v>383</v>
      </c>
      <c r="B48" s="873"/>
      <c r="C48" s="873"/>
      <c r="D48" s="873"/>
      <c r="E48" s="873"/>
      <c r="F48" s="873"/>
      <c r="G48" s="873"/>
      <c r="H48" s="873"/>
      <c r="I48" s="873"/>
      <c r="J48" s="873"/>
      <c r="K48" s="873"/>
      <c r="L48" s="24"/>
      <c r="M48" s="25"/>
      <c r="N48" s="75"/>
      <c r="O48" s="84"/>
    </row>
    <row r="49" spans="1:21" s="64" customFormat="1" ht="20.100000000000001" customHeight="1" x14ac:dyDescent="0.25">
      <c r="A49" s="75"/>
      <c r="B49" s="75"/>
      <c r="C49" s="75"/>
      <c r="D49" s="75"/>
      <c r="E49" s="75"/>
      <c r="F49" s="75"/>
      <c r="G49" s="75"/>
      <c r="H49" s="75"/>
      <c r="I49" s="73"/>
      <c r="J49" s="75"/>
      <c r="K49" s="75"/>
      <c r="L49" s="24"/>
      <c r="M49" s="25"/>
      <c r="N49" s="75"/>
      <c r="O49" s="84"/>
    </row>
    <row r="50" spans="1:21" s="64" customFormat="1" ht="20.100000000000001" customHeight="1" x14ac:dyDescent="0.25">
      <c r="A50" s="950" t="s">
        <v>385</v>
      </c>
      <c r="B50" s="950"/>
      <c r="C50" s="950"/>
      <c r="D50" s="930" t="s">
        <v>537</v>
      </c>
      <c r="E50" s="930"/>
      <c r="F50" s="930"/>
      <c r="G50" s="930"/>
      <c r="H50" s="930" t="s">
        <v>639</v>
      </c>
      <c r="I50" s="930"/>
      <c r="J50" s="930"/>
      <c r="K50" s="931"/>
      <c r="L50" s="24"/>
      <c r="M50" s="25"/>
      <c r="N50" s="73"/>
    </row>
    <row r="51" spans="1:21" s="64" customFormat="1" ht="24" customHeight="1" x14ac:dyDescent="0.25">
      <c r="A51" s="950"/>
      <c r="B51" s="950"/>
      <c r="C51" s="950"/>
      <c r="D51" s="100" t="s">
        <v>14</v>
      </c>
      <c r="E51" s="101" t="s">
        <v>21</v>
      </c>
      <c r="F51" s="102" t="s">
        <v>15</v>
      </c>
      <c r="G51" s="103" t="s">
        <v>21</v>
      </c>
      <c r="H51" s="104" t="s">
        <v>14</v>
      </c>
      <c r="I51" s="101" t="s">
        <v>21</v>
      </c>
      <c r="J51" s="102" t="s">
        <v>15</v>
      </c>
      <c r="K51" s="271" t="s">
        <v>21</v>
      </c>
      <c r="L51" s="24"/>
      <c r="M51" s="25"/>
      <c r="N51" s="73"/>
    </row>
    <row r="52" spans="1:21" s="64" customFormat="1" ht="20.100000000000001" customHeight="1" x14ac:dyDescent="0.25">
      <c r="A52" s="105" t="s">
        <v>22</v>
      </c>
      <c r="B52" s="105"/>
      <c r="C52" s="106"/>
      <c r="D52" s="11"/>
      <c r="E52" s="11"/>
      <c r="F52" s="11"/>
      <c r="G52" s="12"/>
      <c r="H52" s="13"/>
      <c r="I52" s="11"/>
      <c r="J52" s="11"/>
      <c r="K52" s="272"/>
      <c r="L52" s="31" t="str">
        <f>IF(D40&gt;0,IF(D57&gt;0,IF(AND(D40=D57,D39=E57),"","Attenzione Maschi 2023 in B.1!"),"Compilare Maschi 2023 in B.2"),IF(AND(D40=D57,D39=E57),"","Attenzione Maschi 2023 in B.1!"))</f>
        <v/>
      </c>
      <c r="M52" s="35"/>
      <c r="N52" s="73"/>
    </row>
    <row r="53" spans="1:21" s="64" customFormat="1" ht="20.100000000000001" customHeight="1" x14ac:dyDescent="0.25">
      <c r="A53" s="105" t="s">
        <v>23</v>
      </c>
      <c r="B53" s="105"/>
      <c r="C53" s="106"/>
      <c r="D53" s="11"/>
      <c r="E53" s="11"/>
      <c r="F53" s="11"/>
      <c r="G53" s="12"/>
      <c r="H53" s="13"/>
      <c r="I53" s="11"/>
      <c r="J53" s="11"/>
      <c r="K53" s="272"/>
      <c r="L53" s="53" t="str">
        <f>IF(F40&gt;0, IF(F57&gt;0,IF(AND(F40=F57,F39=G57),"","Attenzione Femmine 2023 in B.1!"),"Compilare Femmine 2023 in B.2"),IF(AND(F40=F57,F39=G57),"","Attenzione Femmine 2023 in B.1!"))</f>
        <v/>
      </c>
      <c r="M53" s="28"/>
      <c r="N53" s="73"/>
    </row>
    <row r="54" spans="1:21" s="64" customFormat="1" ht="20.100000000000001" customHeight="1" x14ac:dyDescent="0.25">
      <c r="A54" s="105" t="s">
        <v>24</v>
      </c>
      <c r="B54" s="105"/>
      <c r="C54" s="106"/>
      <c r="D54" s="11"/>
      <c r="E54" s="11"/>
      <c r="F54" s="11"/>
      <c r="G54" s="12"/>
      <c r="H54" s="13"/>
      <c r="I54" s="11"/>
      <c r="J54" s="11"/>
      <c r="K54" s="272"/>
      <c r="L54" s="53" t="str">
        <f>IF((D39+F39)&gt;0,IF((E57+G57)&gt;0,IF((E57+G57)=(D39+F39),"","Attenzione part-time 2023 in B.2!"),"Compilare part-time 2023 in B.2"),IF((E57+G57)=(D39+F39),"","Attenzione part-time 2023 in B.2!"))</f>
        <v/>
      </c>
      <c r="M54" s="28"/>
      <c r="N54" s="73"/>
    </row>
    <row r="55" spans="1:21" s="64" customFormat="1" ht="20.100000000000001" customHeight="1" x14ac:dyDescent="0.25">
      <c r="A55" s="105" t="s">
        <v>25</v>
      </c>
      <c r="B55" s="105"/>
      <c r="C55" s="106"/>
      <c r="D55" s="11"/>
      <c r="E55" s="11"/>
      <c r="F55" s="11"/>
      <c r="G55" s="12"/>
      <c r="H55" s="13"/>
      <c r="I55" s="11"/>
      <c r="J55" s="11"/>
      <c r="K55" s="272"/>
      <c r="L55" s="53" t="str">
        <f>IF(H40&gt;0, IF(H57&gt;0,IF(AND(H40=H57,H39=I57),"","Attenzione Maschi 2024 in B.1!"),"Compilare Maschi 2024 in B.2"),IF(AND(H40=H57,H39=I57),"","Attenzione Maschi 2024 in B.1!"))</f>
        <v/>
      </c>
      <c r="M55" s="28"/>
      <c r="N55" s="95"/>
      <c r="O55" s="95"/>
      <c r="P55" s="95"/>
      <c r="Q55" s="95"/>
      <c r="R55" s="95"/>
      <c r="S55" s="95"/>
      <c r="T55" s="95"/>
      <c r="U55" s="95"/>
    </row>
    <row r="56" spans="1:21" s="64" customFormat="1" ht="20.100000000000001" customHeight="1" x14ac:dyDescent="0.25">
      <c r="A56" s="105" t="s">
        <v>26</v>
      </c>
      <c r="B56" s="105"/>
      <c r="C56" s="106"/>
      <c r="D56" s="11"/>
      <c r="E56" s="11"/>
      <c r="F56" s="11"/>
      <c r="G56" s="12"/>
      <c r="H56" s="13"/>
      <c r="I56" s="11"/>
      <c r="J56" s="11"/>
      <c r="K56" s="272"/>
      <c r="L56" s="53" t="str">
        <f>IF(J40&gt;0, IF(J57&gt;0,IF(AND(J40=J57,J39=K57),"","Attenzione Femmine 2024 in B.1!"),"Compilare Femmine 2024 in B.2"),IF(AND(J40=J57,J39=K57),"","Attenzione Femmine 2024 in B.1!"))</f>
        <v/>
      </c>
      <c r="M56" s="28"/>
      <c r="N56" s="73"/>
    </row>
    <row r="57" spans="1:21" s="64" customFormat="1" ht="20.100000000000001" customHeight="1" x14ac:dyDescent="0.25">
      <c r="A57" s="933" t="s">
        <v>384</v>
      </c>
      <c r="B57" s="933"/>
      <c r="C57" s="933"/>
      <c r="D57" s="107">
        <f t="shared" ref="D57:J57" si="0">+SUM(D52:D56)</f>
        <v>0</v>
      </c>
      <c r="E57" s="108">
        <f t="shared" si="0"/>
        <v>0</v>
      </c>
      <c r="F57" s="107">
        <f t="shared" si="0"/>
        <v>0</v>
      </c>
      <c r="G57" s="108">
        <f t="shared" si="0"/>
        <v>0</v>
      </c>
      <c r="H57" s="107">
        <f t="shared" si="0"/>
        <v>0</v>
      </c>
      <c r="I57" s="108">
        <f>+SUM(I52:I56)</f>
        <v>0</v>
      </c>
      <c r="J57" s="107">
        <f t="shared" si="0"/>
        <v>0</v>
      </c>
      <c r="K57" s="273">
        <f>+SUM(K52:K56)</f>
        <v>0</v>
      </c>
      <c r="L57" s="53" t="str">
        <f>IF((H39+J39)&gt;0,IF((I57+K57)&gt;0,IF((I57+K57)=(H39+J39),"","Attenzione part-time 2024 in B.2!"),"Compilare part-time 2024 in B.2"),IF((I57+K57)=(H39+J39),"","Attenzione part-time 2024 in B.2!"))</f>
        <v/>
      </c>
      <c r="M57" s="28"/>
      <c r="N57" s="73"/>
    </row>
    <row r="58" spans="1:21" ht="20.100000000000001" customHeight="1" x14ac:dyDescent="0.25"/>
    <row r="59" spans="1:21" s="111" customFormat="1" ht="20.100000000000001" customHeight="1" x14ac:dyDescent="0.25">
      <c r="A59" s="873" t="s">
        <v>640</v>
      </c>
      <c r="B59" s="873"/>
      <c r="C59" s="873"/>
      <c r="D59" s="873"/>
      <c r="E59" s="873"/>
      <c r="F59" s="873"/>
      <c r="G59" s="873"/>
      <c r="H59" s="873"/>
      <c r="I59" s="873"/>
      <c r="J59" s="873"/>
      <c r="K59" s="873"/>
      <c r="L59" s="34"/>
      <c r="M59" s="25"/>
      <c r="N59" s="109"/>
      <c r="O59" s="110"/>
    </row>
    <row r="60" spans="1:21" s="315" customFormat="1" ht="27" customHeight="1" x14ac:dyDescent="0.25">
      <c r="A60" s="943" t="s">
        <v>522</v>
      </c>
      <c r="B60" s="943"/>
      <c r="C60" s="943"/>
      <c r="D60" s="943"/>
      <c r="E60" s="943"/>
      <c r="F60" s="943"/>
      <c r="G60" s="943"/>
      <c r="H60" s="943"/>
      <c r="I60" s="943"/>
      <c r="J60" s="943"/>
      <c r="K60" s="943"/>
      <c r="L60" s="943"/>
      <c r="M60" s="63"/>
      <c r="N60" s="316"/>
      <c r="P60" s="316"/>
      <c r="Q60" s="316"/>
      <c r="R60" s="316"/>
    </row>
    <row r="61" spans="1:21" s="112" customFormat="1" ht="20.100000000000001" customHeight="1" x14ac:dyDescent="0.25">
      <c r="B61" s="88" t="s">
        <v>380</v>
      </c>
      <c r="C61" s="113"/>
      <c r="D61" s="113"/>
      <c r="E61" s="113"/>
      <c r="F61" s="113"/>
      <c r="G61" s="113"/>
      <c r="H61" s="113"/>
      <c r="I61" s="928"/>
      <c r="J61" s="929"/>
      <c r="K61" s="114"/>
      <c r="L61" s="858" t="str">
        <f>IF((I61+I63)&gt;0, IF((H44+J44-D44-F44)=(I61-I63),"","Attenzione: dati non coerenti con variazione tra 31.12.2023 e 31.12.2024 del totale dipendenti ricavabile da B.1"),"")</f>
        <v/>
      </c>
      <c r="M61" s="30"/>
      <c r="N61" s="115"/>
      <c r="O61" s="115"/>
      <c r="P61" s="115"/>
      <c r="Q61" s="115"/>
      <c r="R61" s="115"/>
    </row>
    <row r="62" spans="1:21" s="112" customFormat="1" ht="20.100000000000001" customHeight="1" x14ac:dyDescent="0.25">
      <c r="B62" s="88"/>
      <c r="C62" s="113"/>
      <c r="D62" s="113"/>
      <c r="E62" s="113"/>
      <c r="F62" s="113"/>
      <c r="G62" s="113"/>
      <c r="H62" s="113"/>
      <c r="I62" s="116"/>
      <c r="J62" s="116"/>
      <c r="K62" s="114"/>
      <c r="L62" s="858"/>
      <c r="M62" s="30"/>
      <c r="N62" s="115"/>
      <c r="O62" s="115"/>
      <c r="P62" s="115"/>
      <c r="Q62" s="115"/>
      <c r="R62" s="115"/>
    </row>
    <row r="63" spans="1:21" s="112" customFormat="1" ht="20.100000000000001" customHeight="1" x14ac:dyDescent="0.25">
      <c r="B63" s="88" t="s">
        <v>521</v>
      </c>
      <c r="C63" s="117"/>
      <c r="D63" s="117"/>
      <c r="E63" s="117"/>
      <c r="F63" s="117"/>
      <c r="G63" s="117"/>
      <c r="H63" s="117"/>
      <c r="I63" s="928"/>
      <c r="J63" s="929"/>
      <c r="L63" s="858"/>
      <c r="M63" s="28"/>
      <c r="N63" s="115"/>
      <c r="P63" s="115"/>
      <c r="Q63" s="115"/>
      <c r="R63" s="115"/>
    </row>
    <row r="64" spans="1:21" s="112" customFormat="1" ht="20.100000000000001" customHeight="1" x14ac:dyDescent="0.25">
      <c r="A64" s="121"/>
      <c r="B64" s="120"/>
      <c r="C64" s="266"/>
      <c r="D64" s="117"/>
      <c r="E64" s="117"/>
      <c r="F64" s="117"/>
      <c r="G64" s="117"/>
      <c r="L64" s="45"/>
      <c r="M64" s="45"/>
      <c r="N64" s="115"/>
      <c r="O64" s="119"/>
      <c r="P64" s="115"/>
      <c r="Q64" s="115"/>
      <c r="R64" s="115"/>
    </row>
    <row r="65" spans="1:20" s="112" customFormat="1" ht="20.100000000000001" customHeight="1" x14ac:dyDescent="0.25">
      <c r="B65" s="317" t="s">
        <v>545</v>
      </c>
      <c r="C65" s="247" t="s">
        <v>387</v>
      </c>
      <c r="D65" s="117"/>
      <c r="E65" s="117"/>
      <c r="F65" s="117"/>
      <c r="G65" s="117"/>
      <c r="H65" s="117"/>
      <c r="I65" s="920"/>
      <c r="J65" s="921"/>
      <c r="L65" s="858" t="str">
        <f>IF(OR(I61+I63&gt;0,I65+I66&gt;0), IF(AND(I65&lt;=I63,I66&lt;=I63,I65+I66&lt;=I63),"","Attenzione: dati non coerenti con dipendenti cessati"),"")</f>
        <v/>
      </c>
      <c r="M65" s="45"/>
      <c r="N65" s="115"/>
      <c r="O65" s="119"/>
      <c r="P65" s="115"/>
      <c r="Q65" s="115"/>
      <c r="R65" s="115"/>
    </row>
    <row r="66" spans="1:20" s="112" customFormat="1" ht="20.100000000000001" customHeight="1" x14ac:dyDescent="0.25">
      <c r="B66" s="120"/>
      <c r="C66" s="247" t="s">
        <v>533</v>
      </c>
      <c r="D66" s="117"/>
      <c r="E66" s="117"/>
      <c r="F66" s="30"/>
      <c r="G66" s="117"/>
      <c r="H66" s="117"/>
      <c r="I66" s="920"/>
      <c r="J66" s="921"/>
      <c r="L66" s="858"/>
      <c r="M66" s="45"/>
      <c r="N66" s="115"/>
      <c r="O66" s="119"/>
      <c r="P66" s="115"/>
      <c r="Q66" s="115"/>
      <c r="R66" s="115"/>
    </row>
    <row r="67" spans="1:20" s="112" customFormat="1" ht="20.100000000000001" customHeight="1" x14ac:dyDescent="0.25">
      <c r="B67" s="122"/>
      <c r="C67" s="30"/>
      <c r="D67" s="30"/>
      <c r="E67" s="30"/>
      <c r="F67" s="30"/>
      <c r="G67" s="30"/>
      <c r="H67" s="30"/>
      <c r="I67" s="123"/>
      <c r="J67" s="124"/>
      <c r="L67" s="36"/>
      <c r="M67" s="36"/>
      <c r="T67" s="119"/>
    </row>
    <row r="68" spans="1:20" s="112" customFormat="1" ht="20.100000000000001" customHeight="1" x14ac:dyDescent="0.25">
      <c r="A68" s="932" t="s">
        <v>641</v>
      </c>
      <c r="B68" s="932"/>
      <c r="C68" s="932"/>
      <c r="D68" s="932"/>
      <c r="E68" s="932"/>
      <c r="F68" s="932"/>
      <c r="G68" s="932"/>
      <c r="H68" s="122"/>
      <c r="I68" s="313" t="str">
        <f>IF(ISERROR((I61+I63)/(D44+F44)),"",(I61+I63)/(D44+F44))</f>
        <v/>
      </c>
      <c r="L68" s="30"/>
      <c r="M68" s="30"/>
      <c r="N68" s="115"/>
      <c r="O68" s="115"/>
      <c r="P68" s="115"/>
      <c r="Q68" s="115"/>
      <c r="R68" s="115"/>
    </row>
    <row r="69" spans="1:20" s="112" customFormat="1" ht="20.100000000000001" customHeight="1" x14ac:dyDescent="0.25">
      <c r="A69" s="125"/>
      <c r="B69" s="126"/>
      <c r="C69" s="30"/>
      <c r="D69" s="127"/>
      <c r="E69" s="126"/>
      <c r="F69" s="126"/>
      <c r="G69" s="122"/>
      <c r="H69" s="122"/>
      <c r="I69" s="122"/>
      <c r="L69" s="30"/>
      <c r="M69" s="30"/>
      <c r="N69" s="115"/>
      <c r="O69" s="115"/>
      <c r="P69" s="115"/>
      <c r="Q69" s="115"/>
      <c r="R69" s="115"/>
    </row>
    <row r="70" spans="1:20" ht="20.100000000000001" customHeight="1" x14ac:dyDescent="0.25">
      <c r="A70" s="873"/>
      <c r="B70" s="873"/>
      <c r="C70" s="873"/>
      <c r="D70" s="873"/>
      <c r="E70" s="873"/>
      <c r="F70" s="873"/>
      <c r="G70" s="873"/>
      <c r="H70" s="873"/>
      <c r="I70" s="873"/>
      <c r="J70" s="873"/>
      <c r="K70" s="873"/>
      <c r="M70" s="48"/>
    </row>
    <row r="71" spans="1:20" ht="23.45" customHeight="1" x14ac:dyDescent="0.25">
      <c r="A71" s="873" t="s">
        <v>659</v>
      </c>
      <c r="B71" s="873" t="b">
        <v>0</v>
      </c>
      <c r="C71" s="873"/>
      <c r="D71" s="873" t="b">
        <v>0</v>
      </c>
      <c r="E71" s="873"/>
      <c r="F71" s="873"/>
      <c r="G71" s="873"/>
      <c r="H71" s="873"/>
      <c r="I71" s="873"/>
      <c r="J71" s="873"/>
      <c r="K71" s="873"/>
      <c r="M71" s="48"/>
    </row>
    <row r="72" spans="1:20" ht="23.45" customHeight="1" x14ac:dyDescent="0.25">
      <c r="B72" s="274" t="s">
        <v>538</v>
      </c>
      <c r="C72" s="128"/>
      <c r="D72" s="128"/>
      <c r="E72" s="128"/>
      <c r="H72" s="36"/>
      <c r="M72" s="48"/>
    </row>
    <row r="73" spans="1:20" ht="23.45" customHeight="1" x14ac:dyDescent="0.25">
      <c r="A73" s="249" t="s">
        <v>8</v>
      </c>
      <c r="B73" s="298" t="b">
        <v>0</v>
      </c>
      <c r="C73" s="249" t="s">
        <v>9</v>
      </c>
      <c r="D73" s="298" t="b">
        <v>0</v>
      </c>
      <c r="E73" s="85" t="s">
        <v>539</v>
      </c>
      <c r="F73" s="357"/>
      <c r="G73" s="275"/>
      <c r="H73" s="36"/>
      <c r="K73" s="858" t="str">
        <f>IF(P73+Q73&gt;1,"Scegliere una sola opzione",IF(AND(Q73=1,F73=0),"Indicare il numero di lavoratori somministrati a tempo determinato",IF(AND(Q73=0,P73=1,F73&gt;0),"Attenzione: risposte non coerenti tra loro","")))</f>
        <v/>
      </c>
      <c r="L73" s="858"/>
      <c r="M73" s="858"/>
      <c r="N73" s="77" t="str">
        <f>+IF(B73=TRUE,"1","0")</f>
        <v>0</v>
      </c>
      <c r="O73" s="77" t="str">
        <f>+IF(D73=TRUE,"1","0")</f>
        <v>0</v>
      </c>
      <c r="P73" s="96">
        <f>N73*1</f>
        <v>0</v>
      </c>
      <c r="Q73" s="96">
        <f>O73*1</f>
        <v>0</v>
      </c>
    </row>
    <row r="74" spans="1:20" ht="14.45" customHeight="1" x14ac:dyDescent="0.25">
      <c r="A74" s="128"/>
      <c r="B74" s="128"/>
      <c r="C74" s="249"/>
      <c r="D74" s="262" t="b">
        <v>0</v>
      </c>
      <c r="E74" s="249"/>
      <c r="F74" s="276"/>
      <c r="G74" s="116"/>
      <c r="I74" s="128"/>
      <c r="M74" s="48"/>
      <c r="P74" s="94"/>
      <c r="Q74" s="94"/>
    </row>
    <row r="75" spans="1:20" ht="23.45" customHeight="1" x14ac:dyDescent="0.25">
      <c r="A75" s="70"/>
      <c r="B75" s="274" t="s">
        <v>540</v>
      </c>
      <c r="C75" s="70"/>
      <c r="D75" s="70"/>
      <c r="E75" s="249"/>
      <c r="F75" s="116"/>
      <c r="I75" s="128"/>
      <c r="M75" s="48"/>
      <c r="P75" s="94"/>
      <c r="Q75" s="94"/>
    </row>
    <row r="76" spans="1:20" ht="26.45" customHeight="1" x14ac:dyDescent="0.25">
      <c r="A76" s="249" t="s">
        <v>8</v>
      </c>
      <c r="B76" s="298" t="b">
        <v>0</v>
      </c>
      <c r="C76" s="249" t="s">
        <v>9</v>
      </c>
      <c r="D76" s="298" t="b">
        <v>0</v>
      </c>
      <c r="E76" s="85" t="s">
        <v>539</v>
      </c>
      <c r="F76" s="358"/>
      <c r="G76" s="275"/>
      <c r="K76" s="858" t="str">
        <f>IF(P76+Q76&gt;1,"Scegliere una sola opzione",IF(AND(Q76=1,F76=0),"Indicare il numero di lavoratori somministrati a tempo indeterminato",IF(AND(Q76=0,P76=1,F76&gt;0),"Attenzione: risposte non coerenti tra loro","")))</f>
        <v/>
      </c>
      <c r="L76" s="858"/>
      <c r="M76" s="858"/>
      <c r="N76" s="77" t="str">
        <f>+IF(B76=TRUE,"1","0")</f>
        <v>0</v>
      </c>
      <c r="O76" s="77" t="str">
        <f>+IF(D76=TRUE,"1","0")</f>
        <v>0</v>
      </c>
      <c r="P76" s="96">
        <f>N76*1</f>
        <v>0</v>
      </c>
      <c r="Q76" s="96">
        <f>O76*1</f>
        <v>0</v>
      </c>
    </row>
    <row r="77" spans="1:20" s="112" customFormat="1" ht="23.45" customHeight="1" x14ac:dyDescent="0.25">
      <c r="A77" s="129"/>
      <c r="B77" s="122"/>
      <c r="C77" s="122"/>
      <c r="E77" s="122"/>
      <c r="F77" s="122"/>
      <c r="G77" s="122"/>
      <c r="H77" s="122"/>
      <c r="I77" s="122"/>
      <c r="J77" s="122"/>
      <c r="L77" s="30"/>
      <c r="M77" s="30"/>
      <c r="N77" s="115"/>
      <c r="O77" s="115"/>
      <c r="P77" s="115"/>
      <c r="Q77" s="115"/>
      <c r="R77" s="115"/>
    </row>
    <row r="78" spans="1:20" s="36" customFormat="1" ht="20.100000000000001" customHeight="1" x14ac:dyDescent="0.25">
      <c r="A78" s="261"/>
      <c r="J78" s="131"/>
      <c r="L78" s="41"/>
      <c r="M78" s="41"/>
      <c r="Q78" s="85"/>
      <c r="R78" s="30"/>
    </row>
    <row r="79" spans="1:20" s="36" customFormat="1" ht="20.100000000000001" hidden="1" customHeight="1" x14ac:dyDescent="0.25">
      <c r="A79" s="130"/>
      <c r="J79" s="131"/>
      <c r="L79" s="41"/>
      <c r="M79" s="41"/>
      <c r="Q79" s="85"/>
      <c r="R79" s="30"/>
    </row>
    <row r="80" spans="1:20" s="36" customFormat="1" ht="20.100000000000001" hidden="1" customHeight="1" x14ac:dyDescent="0.25">
      <c r="A80" s="113"/>
      <c r="J80" s="131"/>
      <c r="L80" s="41"/>
      <c r="M80" s="41"/>
      <c r="Q80" s="85"/>
      <c r="R80" s="30"/>
    </row>
    <row r="81" spans="1:24" s="36" customFormat="1" ht="20.100000000000001" hidden="1" customHeight="1" x14ac:dyDescent="0.25">
      <c r="A81" s="113"/>
      <c r="J81" s="131"/>
      <c r="K81" s="41"/>
      <c r="M81" s="41"/>
      <c r="Q81" s="85"/>
      <c r="R81" s="30"/>
    </row>
    <row r="82" spans="1:24" s="36" customFormat="1" ht="20.100000000000001" hidden="1" customHeight="1" x14ac:dyDescent="0.25">
      <c r="A82" s="113"/>
      <c r="J82" s="131"/>
      <c r="K82" s="41"/>
      <c r="M82" s="41"/>
      <c r="Q82" s="85"/>
      <c r="R82" s="30"/>
    </row>
    <row r="83" spans="1:24" s="112" customFormat="1" ht="20.100000000000001" hidden="1" customHeight="1" x14ac:dyDescent="0.25">
      <c r="B83" s="122"/>
      <c r="E83" s="133"/>
      <c r="F83" s="124"/>
      <c r="G83" s="124"/>
      <c r="L83" s="36"/>
      <c r="M83" s="66"/>
      <c r="N83" s="88"/>
      <c r="O83" s="77"/>
      <c r="P83" s="73"/>
      <c r="Q83" s="73"/>
      <c r="R83" s="115"/>
    </row>
    <row r="84" spans="1:24" s="36" customFormat="1" ht="20.100000000000001" hidden="1" customHeight="1" x14ac:dyDescent="0.25">
      <c r="A84" s="872"/>
      <c r="B84" s="872"/>
      <c r="C84" s="872"/>
      <c r="D84" s="872"/>
      <c r="E84" s="872"/>
      <c r="F84" s="872"/>
      <c r="G84" s="872"/>
      <c r="H84" s="872"/>
      <c r="I84" s="872"/>
      <c r="J84" s="872"/>
      <c r="K84" s="872"/>
      <c r="L84" s="30"/>
      <c r="M84" s="30"/>
      <c r="N84" s="117"/>
      <c r="O84" s="117"/>
      <c r="P84" s="134"/>
      <c r="Q84" s="134"/>
      <c r="R84" s="30"/>
    </row>
    <row r="85" spans="1:24" s="136" customFormat="1" ht="20.100000000000001" hidden="1" customHeight="1" x14ac:dyDescent="0.25">
      <c r="A85" s="135"/>
      <c r="B85" s="135"/>
      <c r="C85" s="135"/>
      <c r="D85" s="135"/>
      <c r="E85" s="135"/>
      <c r="F85" s="135"/>
      <c r="G85" s="135"/>
      <c r="H85" s="131"/>
      <c r="I85" s="262"/>
      <c r="J85" s="131"/>
      <c r="K85" s="262"/>
      <c r="L85" s="41" t="str">
        <f>IF(P85+Q85&gt;1,"Scegliere una sola opzione","")</f>
        <v/>
      </c>
      <c r="M85" s="41"/>
      <c r="N85" s="118"/>
      <c r="O85" s="118"/>
      <c r="P85" s="118"/>
      <c r="Q85" s="118"/>
      <c r="R85" s="38"/>
    </row>
    <row r="86" spans="1:24" s="112" customFormat="1" ht="20.100000000000001" hidden="1" customHeight="1" x14ac:dyDescent="0.25">
      <c r="I86" s="121"/>
      <c r="L86" s="36"/>
      <c r="M86" s="36"/>
      <c r="O86" s="115"/>
      <c r="P86" s="115"/>
      <c r="Q86" s="115"/>
      <c r="R86" s="115"/>
    </row>
    <row r="87" spans="1:24" s="111" customFormat="1" ht="20.100000000000001" customHeight="1" x14ac:dyDescent="0.25">
      <c r="A87" s="865" t="s">
        <v>708</v>
      </c>
      <c r="B87" s="865"/>
      <c r="C87" s="865"/>
      <c r="D87" s="865"/>
      <c r="E87" s="865"/>
      <c r="F87" s="865"/>
      <c r="G87" s="865"/>
      <c r="H87" s="865"/>
      <c r="I87" s="865"/>
      <c r="J87" s="865"/>
      <c r="K87" s="865"/>
      <c r="L87" s="24"/>
      <c r="M87" s="25"/>
    </row>
    <row r="88" spans="1:24" s="137" customFormat="1" ht="20.100000000000001" customHeight="1" x14ac:dyDescent="0.25">
      <c r="A88" s="907" t="s">
        <v>524</v>
      </c>
      <c r="B88" s="907"/>
      <c r="C88" s="907"/>
      <c r="D88" s="907"/>
      <c r="E88" s="907"/>
      <c r="F88" s="907"/>
      <c r="G88" s="907"/>
      <c r="H88" s="907"/>
      <c r="I88" s="907"/>
      <c r="J88" s="907"/>
      <c r="K88" s="907"/>
      <c r="L88" s="52"/>
      <c r="M88" s="67"/>
      <c r="N88" s="49"/>
      <c r="O88" s="49"/>
      <c r="P88" s="49"/>
      <c r="Q88" s="49"/>
      <c r="R88" s="49"/>
      <c r="S88" s="49"/>
      <c r="T88" s="49"/>
      <c r="U88" s="49"/>
      <c r="V88" s="49"/>
      <c r="W88" s="49"/>
      <c r="X88" s="49"/>
    </row>
    <row r="89" spans="1:24" s="137" customFormat="1" ht="9.75" customHeight="1" x14ac:dyDescent="0.25">
      <c r="A89" s="138"/>
      <c r="B89" s="138"/>
      <c r="C89" s="138"/>
      <c r="D89" s="138"/>
      <c r="E89" s="138"/>
      <c r="F89" s="138"/>
      <c r="G89" s="138"/>
      <c r="H89" s="138"/>
      <c r="I89" s="139"/>
      <c r="J89" s="138"/>
      <c r="K89" s="138"/>
      <c r="L89" s="52"/>
      <c r="M89" s="67"/>
      <c r="N89" s="70"/>
      <c r="O89" s="70"/>
      <c r="P89" s="70"/>
      <c r="Q89" s="70"/>
      <c r="R89" s="70"/>
      <c r="S89" s="70"/>
      <c r="T89" s="70"/>
      <c r="U89" s="49"/>
      <c r="V89" s="49"/>
      <c r="W89" s="49"/>
      <c r="X89" s="49"/>
    </row>
    <row r="90" spans="1:24" s="111" customFormat="1" ht="20.100000000000001" customHeight="1" x14ac:dyDescent="0.25">
      <c r="A90" s="260" t="s">
        <v>523</v>
      </c>
      <c r="B90" s="140"/>
      <c r="C90" s="140"/>
      <c r="D90" s="140"/>
      <c r="E90" s="140"/>
      <c r="F90" s="140"/>
      <c r="G90" s="140"/>
      <c r="H90" s="140"/>
      <c r="I90" s="70"/>
      <c r="J90" s="140"/>
      <c r="K90" s="140"/>
      <c r="L90" s="24"/>
      <c r="M90" s="47"/>
      <c r="N90" s="140"/>
      <c r="O90" s="141"/>
      <c r="P90" s="70"/>
      <c r="Q90" s="70"/>
      <c r="R90" s="70"/>
      <c r="S90" s="70"/>
      <c r="T90" s="70"/>
      <c r="U90" s="70"/>
      <c r="V90" s="70"/>
      <c r="W90" s="70"/>
      <c r="X90" s="70"/>
    </row>
    <row r="91" spans="1:24" s="111" customFormat="1" ht="33" customHeight="1" x14ac:dyDescent="0.25">
      <c r="A91" s="880"/>
      <c r="B91" s="880"/>
      <c r="C91" s="880"/>
      <c r="D91" s="880"/>
      <c r="E91" s="880"/>
      <c r="F91" s="880"/>
      <c r="G91" s="880"/>
      <c r="H91" s="881" t="s">
        <v>27</v>
      </c>
      <c r="I91" s="881"/>
      <c r="J91" s="882" t="s">
        <v>26</v>
      </c>
      <c r="K91" s="883"/>
      <c r="L91" s="24"/>
      <c r="M91" s="47"/>
      <c r="N91" s="70" t="s">
        <v>28</v>
      </c>
      <c r="O91" s="50"/>
      <c r="P91" s="50"/>
      <c r="Q91" s="50"/>
      <c r="R91" s="70"/>
      <c r="S91" s="70"/>
      <c r="T91" s="70"/>
      <c r="U91" s="70"/>
      <c r="V91" s="70"/>
      <c r="W91" s="70"/>
      <c r="X91" s="70"/>
    </row>
    <row r="92" spans="1:24" s="111" customFormat="1" ht="20.100000000000001" customHeight="1" x14ac:dyDescent="0.25">
      <c r="A92" s="985" t="s">
        <v>642</v>
      </c>
      <c r="B92" s="985"/>
      <c r="C92" s="985"/>
      <c r="D92" s="985"/>
      <c r="E92" s="985"/>
      <c r="F92" s="985"/>
      <c r="G92" s="986"/>
      <c r="H92" s="989"/>
      <c r="I92" s="990"/>
      <c r="J92" s="989"/>
      <c r="K92" s="990"/>
      <c r="L92" s="53" t="str">
        <f>IF(F104+G104+H104+I104=0,IF(H92&gt;0,"Nessun quadro/impieg./intermedio FT in B.2!",""),IF(H92=0,"Compilare Ferie Quadri/Impiegati/Intermedi",""))</f>
        <v/>
      </c>
      <c r="M92" s="68"/>
      <c r="N92" s="866" t="s">
        <v>29</v>
      </c>
      <c r="O92" s="866"/>
      <c r="P92" s="866"/>
      <c r="Q92" s="866"/>
      <c r="R92" s="866"/>
      <c r="S92" s="866"/>
      <c r="T92" s="70"/>
      <c r="U92" s="70"/>
      <c r="V92" s="70"/>
      <c r="W92" s="70"/>
      <c r="X92" s="70"/>
    </row>
    <row r="93" spans="1:24" s="111" customFormat="1" ht="20.100000000000001" customHeight="1" x14ac:dyDescent="0.25">
      <c r="A93" s="987"/>
      <c r="B93" s="987"/>
      <c r="C93" s="987"/>
      <c r="D93" s="987"/>
      <c r="E93" s="987"/>
      <c r="F93" s="987"/>
      <c r="G93" s="988"/>
      <c r="H93" s="991"/>
      <c r="I93" s="992"/>
      <c r="J93" s="991"/>
      <c r="K93" s="992"/>
      <c r="L93" s="53" t="str">
        <f>IF(J104+K104=0,IF(J92&gt;0,"Nessun Operaio FT in B.2!",""),IF(J92=0,"Compilare Ferie Operai",""))</f>
        <v/>
      </c>
      <c r="M93" s="68"/>
      <c r="N93" s="984" t="s">
        <v>30</v>
      </c>
      <c r="O93" s="984"/>
      <c r="P93" s="984"/>
      <c r="Q93" s="70"/>
      <c r="R93" s="70"/>
      <c r="S93" s="70"/>
      <c r="T93" s="70"/>
      <c r="U93" s="70"/>
      <c r="V93" s="70"/>
      <c r="W93" s="70"/>
      <c r="X93" s="70"/>
    </row>
    <row r="94" spans="1:24" s="111" customFormat="1" ht="20.100000000000001" customHeight="1" x14ac:dyDescent="0.2">
      <c r="A94" s="985" t="s">
        <v>500</v>
      </c>
      <c r="B94" s="985"/>
      <c r="C94" s="985"/>
      <c r="D94" s="985"/>
      <c r="E94" s="985"/>
      <c r="F94" s="985"/>
      <c r="G94" s="986"/>
      <c r="H94" s="998"/>
      <c r="I94" s="999"/>
      <c r="J94" s="998"/>
      <c r="K94" s="999"/>
      <c r="L94" s="53" t="str">
        <f>IF(F104+G104+H104+I104=0,IF(H94&gt;0,"Nessun quadro/impiegato/intermedio in B.2!",""),IF(H94=0,"Compilare Orario Quadri/Impiegati/Intermedi",IF(H94&gt;48,"Orario settimanale &gt; 48 ore?","")))</f>
        <v/>
      </c>
      <c r="M94" s="68"/>
      <c r="N94" s="142"/>
      <c r="O94" s="143" t="s">
        <v>31</v>
      </c>
      <c r="P94" s="144" t="s">
        <v>32</v>
      </c>
      <c r="Q94" s="70"/>
      <c r="R94" s="70"/>
      <c r="S94" s="70"/>
      <c r="T94" s="70"/>
      <c r="U94" s="70"/>
      <c r="V94" s="70"/>
      <c r="W94" s="70"/>
      <c r="X94" s="70"/>
    </row>
    <row r="95" spans="1:24" s="111" customFormat="1" ht="20.100000000000001" customHeight="1" x14ac:dyDescent="0.25">
      <c r="A95" s="916"/>
      <c r="B95" s="916"/>
      <c r="C95" s="916"/>
      <c r="D95" s="916"/>
      <c r="E95" s="916"/>
      <c r="F95" s="916"/>
      <c r="G95" s="997"/>
      <c r="H95" s="1000"/>
      <c r="I95" s="1001"/>
      <c r="J95" s="1000"/>
      <c r="K95" s="1001"/>
      <c r="L95" s="53" t="str">
        <f>IF(J104+K104=0,IF(J94&gt;0,"Nessun operaio in B.2!",""),IF(J94=0,"Compilare Orario Operai",IF(J94&gt;48,"Orario settimanale &gt; 48?","")))</f>
        <v/>
      </c>
      <c r="M95" s="68"/>
      <c r="N95" s="145" t="s">
        <v>33</v>
      </c>
      <c r="O95" s="146" t="e">
        <f>H92/(F104+G104+H104+I104)</f>
        <v>#DIV/0!</v>
      </c>
      <c r="P95" s="147" t="e">
        <f>J92/(J104+K104)</f>
        <v>#DIV/0!</v>
      </c>
      <c r="Q95" s="70"/>
      <c r="R95" s="70"/>
      <c r="S95" s="70"/>
      <c r="T95" s="70"/>
      <c r="U95" s="70"/>
      <c r="V95" s="70"/>
      <c r="W95" s="70"/>
      <c r="X95" s="70"/>
    </row>
    <row r="96" spans="1:24" s="111" customFormat="1" ht="32.25" customHeight="1" x14ac:dyDescent="0.25">
      <c r="A96" s="1002" t="s">
        <v>493</v>
      </c>
      <c r="B96" s="1002"/>
      <c r="C96" s="1002"/>
      <c r="D96" s="1002"/>
      <c r="E96" s="1002"/>
      <c r="F96" s="1002"/>
      <c r="G96" s="1003"/>
      <c r="H96" s="1004"/>
      <c r="I96" s="1005"/>
      <c r="J96" s="1006"/>
      <c r="K96" s="1005"/>
      <c r="L96" s="52"/>
      <c r="M96" s="47"/>
      <c r="N96" s="145" t="s">
        <v>34</v>
      </c>
      <c r="O96" s="146" t="e">
        <f>H94/(F104+G104+H104+I104)</f>
        <v>#DIV/0!</v>
      </c>
      <c r="P96" s="147" t="e">
        <f>J94/(J104+K104)</f>
        <v>#DIV/0!</v>
      </c>
      <c r="Q96" s="70"/>
      <c r="R96" s="70"/>
      <c r="S96" s="70"/>
      <c r="T96" s="70"/>
      <c r="U96" s="70"/>
      <c r="V96" s="70"/>
      <c r="W96" s="70"/>
      <c r="X96" s="70"/>
    </row>
    <row r="97" spans="1:30" s="111" customFormat="1" ht="20.100000000000001" customHeight="1" x14ac:dyDescent="0.2">
      <c r="A97" s="995" t="s">
        <v>492</v>
      </c>
      <c r="B97" s="995"/>
      <c r="C97" s="995"/>
      <c r="D97" s="995"/>
      <c r="E97" s="995"/>
      <c r="F97" s="995"/>
      <c r="G97" s="995"/>
      <c r="H97" s="995"/>
      <c r="I97" s="995"/>
      <c r="J97" s="995"/>
      <c r="K97" s="995"/>
      <c r="L97" s="24"/>
      <c r="M97" s="47"/>
      <c r="N97" s="70"/>
      <c r="O97" s="48"/>
      <c r="P97" s="48"/>
      <c r="Q97" s="70"/>
      <c r="R97" s="70"/>
      <c r="S97" s="70"/>
      <c r="T97" s="70"/>
      <c r="U97" s="70"/>
      <c r="V97" s="70"/>
      <c r="W97" s="70"/>
      <c r="X97" s="70"/>
    </row>
    <row r="98" spans="1:30" s="111" customFormat="1" ht="20.100000000000001" customHeight="1" x14ac:dyDescent="0.2">
      <c r="A98" s="140"/>
      <c r="B98" s="140"/>
      <c r="C98" s="140"/>
      <c r="D98" s="140"/>
      <c r="E98" s="140"/>
      <c r="F98" s="140"/>
      <c r="G98" s="140"/>
      <c r="H98" s="140"/>
      <c r="I98" s="70"/>
      <c r="J98" s="140"/>
      <c r="K98" s="140"/>
      <c r="L98" s="24"/>
      <c r="M98" s="47"/>
      <c r="N98" s="140"/>
      <c r="O98" s="148"/>
      <c r="P98" s="48"/>
      <c r="Q98" s="70"/>
      <c r="R98" s="70"/>
      <c r="S98" s="70"/>
      <c r="T98" s="70"/>
      <c r="U98" s="70"/>
      <c r="V98" s="70"/>
      <c r="W98" s="70"/>
      <c r="X98" s="70"/>
    </row>
    <row r="99" spans="1:30" s="111" customFormat="1" ht="30.75" customHeight="1" x14ac:dyDescent="0.25">
      <c r="A99" s="996" t="s">
        <v>643</v>
      </c>
      <c r="B99" s="996"/>
      <c r="C99" s="996"/>
      <c r="D99" s="996"/>
      <c r="E99" s="996"/>
      <c r="F99" s="996"/>
      <c r="G99" s="996"/>
      <c r="H99" s="996"/>
      <c r="I99" s="996"/>
      <c r="J99" s="996"/>
      <c r="K99" s="996"/>
      <c r="L99" s="24"/>
      <c r="M99" s="47"/>
      <c r="N99" s="1016"/>
      <c r="O99" s="1016"/>
      <c r="P99" s="1009" t="s">
        <v>35</v>
      </c>
      <c r="Q99" s="1009"/>
      <c r="R99" s="1010"/>
      <c r="S99" s="1009" t="s">
        <v>23</v>
      </c>
      <c r="T99" s="1009"/>
      <c r="U99" s="1010"/>
      <c r="V99" s="1009" t="s">
        <v>36</v>
      </c>
      <c r="W99" s="1009"/>
      <c r="X99" s="1010"/>
      <c r="Y99" s="1009" t="s">
        <v>26</v>
      </c>
      <c r="Z99" s="1009"/>
      <c r="AA99" s="1010"/>
      <c r="AC99" s="404" t="s">
        <v>648</v>
      </c>
      <c r="AD99" s="405">
        <v>366</v>
      </c>
    </row>
    <row r="100" spans="1:30" s="111" customFormat="1" ht="29.25" customHeight="1" x14ac:dyDescent="0.25">
      <c r="A100" s="1011" t="s">
        <v>37</v>
      </c>
      <c r="B100" s="1011"/>
      <c r="C100" s="1011"/>
      <c r="D100" s="1011"/>
      <c r="E100" s="1011"/>
      <c r="F100" s="1011"/>
      <c r="G100" s="1011"/>
      <c r="H100" s="1011"/>
      <c r="I100" s="1011"/>
      <c r="J100" s="1011"/>
      <c r="K100" s="1011"/>
      <c r="L100" s="24"/>
      <c r="M100" s="47"/>
      <c r="N100" s="1016"/>
      <c r="O100" s="1016"/>
      <c r="P100" s="149" t="s">
        <v>14</v>
      </c>
      <c r="Q100" s="150" t="s">
        <v>15</v>
      </c>
      <c r="R100" s="151" t="s">
        <v>35</v>
      </c>
      <c r="S100" s="149" t="s">
        <v>14</v>
      </c>
      <c r="T100" s="150" t="s">
        <v>15</v>
      </c>
      <c r="U100" s="151" t="s">
        <v>35</v>
      </c>
      <c r="V100" s="149" t="s">
        <v>14</v>
      </c>
      <c r="W100" s="150" t="s">
        <v>15</v>
      </c>
      <c r="X100" s="151" t="s">
        <v>35</v>
      </c>
      <c r="Y100" s="149" t="s">
        <v>14</v>
      </c>
      <c r="Z100" s="150" t="s">
        <v>15</v>
      </c>
      <c r="AA100" s="151" t="s">
        <v>35</v>
      </c>
      <c r="AC100" s="405" t="s">
        <v>645</v>
      </c>
      <c r="AD100" s="405">
        <v>104</v>
      </c>
    </row>
    <row r="101" spans="1:30" s="111" customFormat="1" ht="20.25" customHeight="1" x14ac:dyDescent="0.25">
      <c r="A101" s="1015" t="s">
        <v>38</v>
      </c>
      <c r="B101" s="1015"/>
      <c r="C101" s="1015"/>
      <c r="D101" s="1015"/>
      <c r="E101" s="1015"/>
      <c r="F101" s="1013" t="s">
        <v>498</v>
      </c>
      <c r="G101" s="1014"/>
      <c r="H101" s="1014"/>
      <c r="I101" s="1014"/>
      <c r="J101" s="1014"/>
      <c r="K101" s="1014"/>
      <c r="L101" s="24"/>
      <c r="M101" s="47"/>
      <c r="N101" s="152" t="s">
        <v>39</v>
      </c>
      <c r="O101" s="152"/>
      <c r="P101" s="147">
        <f>+S101+V101+Y101</f>
        <v>0</v>
      </c>
      <c r="Q101" s="153">
        <f>+T101+W101+Z101</f>
        <v>0</v>
      </c>
      <c r="R101" s="154">
        <f>+U101+X101+AA101</f>
        <v>0</v>
      </c>
      <c r="S101" s="147">
        <f>+$F$104</f>
        <v>0</v>
      </c>
      <c r="T101" s="153">
        <f>$G$104</f>
        <v>0</v>
      </c>
      <c r="U101" s="154">
        <f>+S101+T101</f>
        <v>0</v>
      </c>
      <c r="V101" s="147">
        <f>$H$104</f>
        <v>0</v>
      </c>
      <c r="W101" s="153">
        <f>$I$104</f>
        <v>0</v>
      </c>
      <c r="X101" s="154">
        <f>+V101+W101</f>
        <v>0</v>
      </c>
      <c r="Y101" s="147">
        <f>$J$104</f>
        <v>0</v>
      </c>
      <c r="Z101" s="153">
        <f>$K$104</f>
        <v>0</v>
      </c>
      <c r="AA101" s="154">
        <f>+Y101+Z101</f>
        <v>0</v>
      </c>
      <c r="AC101" s="405" t="s">
        <v>646</v>
      </c>
      <c r="AD101" s="405">
        <v>8</v>
      </c>
    </row>
    <row r="102" spans="1:30" s="111" customFormat="1" ht="20.100000000000001" customHeight="1" x14ac:dyDescent="0.25">
      <c r="A102" s="140"/>
      <c r="B102" s="140"/>
      <c r="C102" s="140"/>
      <c r="D102" s="140"/>
      <c r="E102" s="155"/>
      <c r="F102" s="1012" t="s">
        <v>23</v>
      </c>
      <c r="G102" s="1012"/>
      <c r="H102" s="1012" t="s">
        <v>36</v>
      </c>
      <c r="I102" s="1012"/>
      <c r="J102" s="1012" t="s">
        <v>26</v>
      </c>
      <c r="K102" s="1012"/>
      <c r="L102" s="24"/>
      <c r="M102" s="47"/>
      <c r="N102" s="152" t="s">
        <v>40</v>
      </c>
      <c r="O102" s="152"/>
      <c r="P102" s="156" t="str">
        <f>IF(P101&gt;0,+(S102*S101+V102*V101+Y102*Y101)/P101,"0")</f>
        <v>0</v>
      </c>
      <c r="Q102" s="157" t="str">
        <f>IF(Q101&gt;0,+(T102*T101+W102*W101+Z102*Z101)/Q101,"0")</f>
        <v>0</v>
      </c>
      <c r="R102" s="158" t="str">
        <f>IF(P101&gt;0,IF(Q101&gt;0,+(P102*P101+Q102*Q101)/R101,P102),Q102)</f>
        <v>0</v>
      </c>
      <c r="S102" s="156" t="str">
        <f>IF(S101&gt;0,((($AD$99-$AD$100-$AD$101-$AD$102-$H$92)/5)*($H$94-($H$96/60))-F117/S101),"0")</f>
        <v>0</v>
      </c>
      <c r="T102" s="157" t="str">
        <f>IF(T101&gt;0,((($AD$99-$AD$100-$AD$101-$AD$102-$H$92)/5)*($H$94-($H$96/60))-G117/T101),"0")</f>
        <v>0</v>
      </c>
      <c r="U102" s="158" t="str">
        <f>IF(S101&gt;0,IF(T101&gt;0,+(S102*S101+T102*T101)/U101,S102),T102)</f>
        <v>0</v>
      </c>
      <c r="V102" s="156" t="str">
        <f>IF(V101&gt;0,((($AD$99-$AD$100-$AD$101-$AD$102-$H$92)/5)*($H$94-($H$96/60))-H117/V101),"0")</f>
        <v>0</v>
      </c>
      <c r="W102" s="157" t="str">
        <f>IF(W101&gt;0,((($AD$99-$AD$100-$AD$101-$AD$102-$H$92)/5)*($H$94-($H$96/60))-I117/W101),"0")</f>
        <v>0</v>
      </c>
      <c r="X102" s="158" t="str">
        <f>IF(V101&gt;0,IF(W101&gt;0,+(V102*V101+W102*W101)/X101,V102),W102)</f>
        <v>0</v>
      </c>
      <c r="Y102" s="156" t="str">
        <f>IF(Y101&gt;0,((($AD$99-$AD$100-$AD$101-$AD$102-$J$92)/5)*($J$94-($J$96/60))-J117/Y101),"0")</f>
        <v>0</v>
      </c>
      <c r="Z102" s="157" t="str">
        <f>IF(Z101&gt;0,((($AD$99-$AD$100-$AD$101-$AD$102-$J$92)/5)*($J$94-($J$96/60))-K117/Z101),"0")</f>
        <v>0</v>
      </c>
      <c r="AA102" s="158" t="str">
        <f>IF(Y101&gt;0,IF(Z101&gt;0,+(Y102*Y101+Z102*Z101)/AA101,Y102),Z102)</f>
        <v>0</v>
      </c>
      <c r="AC102" s="405" t="s">
        <v>647</v>
      </c>
      <c r="AD102" s="405">
        <v>1</v>
      </c>
    </row>
    <row r="103" spans="1:30" s="111" customFormat="1" ht="20.100000000000001" customHeight="1" x14ac:dyDescent="0.25">
      <c r="A103" s="140"/>
      <c r="B103" s="140"/>
      <c r="C103" s="140"/>
      <c r="D103" s="140"/>
      <c r="E103" s="155"/>
      <c r="F103" s="159" t="s">
        <v>14</v>
      </c>
      <c r="G103" s="160" t="s">
        <v>15</v>
      </c>
      <c r="H103" s="159" t="s">
        <v>14</v>
      </c>
      <c r="I103" s="161" t="s">
        <v>15</v>
      </c>
      <c r="J103" s="159" t="s">
        <v>14</v>
      </c>
      <c r="K103" s="160" t="s">
        <v>15</v>
      </c>
      <c r="L103" s="24"/>
      <c r="M103" s="47"/>
      <c r="N103" s="152" t="s">
        <v>41</v>
      </c>
      <c r="O103" s="152"/>
      <c r="P103" s="156" t="str">
        <f>IF(P101&gt;0,+(S103*S101+V103*V101+Y103*Y101)/P101,"0")</f>
        <v>0</v>
      </c>
      <c r="Q103" s="157" t="str">
        <f>IF(Q101,+(T103*T101+W103*W101+Z103*Z101)/Q101,"0")</f>
        <v>0</v>
      </c>
      <c r="R103" s="158" t="str">
        <f>IF(P101&gt;0,IF(Q101&gt;0,+(P103*P101+Q103*Q101)/R101,P103),Q103)</f>
        <v>0</v>
      </c>
      <c r="S103" s="156" t="str">
        <f>IF(S101&gt;0,+S102-(F105+F106+F109+F110+F112+F113+F114)/S101,"0")</f>
        <v>0</v>
      </c>
      <c r="T103" s="157" t="str">
        <f>IF(T101&gt;0,+T102-(G105+G106+G109+G110+G112+G113+G114)/T101,"0")</f>
        <v>0</v>
      </c>
      <c r="U103" s="158" t="str">
        <f>IF(S101&gt;0,IF(T101&gt;0,+(S103*S101+T103*T101)/U101,S103),T103)</f>
        <v>0</v>
      </c>
      <c r="V103" s="156" t="str">
        <f>IF(V101&gt;0,+V102-(H105+H106+H109+H110+H112+H113+H114)/V101,"0")</f>
        <v>0</v>
      </c>
      <c r="W103" s="157" t="str">
        <f>IF(W101&gt;0,+W102-(I105+I106+I109+I110+I112+I113+I114)/W101,"0")</f>
        <v>0</v>
      </c>
      <c r="X103" s="158" t="str">
        <f>IF(V101&gt;0,IF(W101&gt;0,+(V103*V101+W103*W101)/X101,V103),W103)</f>
        <v>0</v>
      </c>
      <c r="Y103" s="156" t="str">
        <f>IF(Y101&gt;0,+Y102-(J105+J106+J109+J110+J112+J113+J114)/Y101,"0")</f>
        <v>0</v>
      </c>
      <c r="Z103" s="157" t="str">
        <f>IF(Z101&gt;0,+Z102-(K105+K106+K109+K110+K112+K113+K114)/Z101,"0")</f>
        <v>0</v>
      </c>
      <c r="AA103" s="158" t="str">
        <f>IF(Y101&gt;0,IF(Z101&gt;0,+(Y103*Y101+Z103*Z101)/AA101,Y103),Z103)</f>
        <v>0</v>
      </c>
    </row>
    <row r="104" spans="1:30" s="111" customFormat="1" ht="25.5" customHeight="1" x14ac:dyDescent="0.25">
      <c r="A104" s="993" t="s">
        <v>644</v>
      </c>
      <c r="B104" s="993"/>
      <c r="C104" s="993"/>
      <c r="D104" s="993"/>
      <c r="E104" s="994"/>
      <c r="F104" s="364">
        <f>+(D53+H53-E53-I53)/2</f>
        <v>0</v>
      </c>
      <c r="G104" s="365">
        <f>(F53+J53-G53-K53)/2</f>
        <v>0</v>
      </c>
      <c r="H104" s="364">
        <f>+(D54+D55+H54+H55-E54-E55-I54-I55)/2</f>
        <v>0</v>
      </c>
      <c r="I104" s="365">
        <f>+(F54+F55+J54+J55-G54-G55-K54-K55)/2</f>
        <v>0</v>
      </c>
      <c r="J104" s="364">
        <f>+(D56+H56-E56-I56)/2</f>
        <v>0</v>
      </c>
      <c r="K104" s="365">
        <f>+(F56+J56-G56-K56)/2</f>
        <v>0</v>
      </c>
      <c r="L104" s="24"/>
      <c r="M104" s="47"/>
      <c r="N104" s="162" t="s">
        <v>42</v>
      </c>
      <c r="O104" s="163"/>
      <c r="P104" s="147" t="str">
        <f>IF(P101&gt;0,+(S104*S101+V104*V101+Y104*Y101)/P101,"0")</f>
        <v>0</v>
      </c>
      <c r="Q104" s="153" t="str">
        <f>IF(Q101&gt;0,+(T104*T101+W104*W101+Z104*Z101)/Q101,"0")</f>
        <v>0</v>
      </c>
      <c r="R104" s="154" t="str">
        <f>IF(P101&gt;0,IF(Q101&gt;0,+R102-R103,P104),Q104)</f>
        <v>0</v>
      </c>
      <c r="S104" s="147" t="str">
        <f>IF(S101&gt;0,+S102-S103,"0")</f>
        <v>0</v>
      </c>
      <c r="T104" s="153" t="str">
        <f>IF(T101&gt;0,+T102-T103,"0")</f>
        <v>0</v>
      </c>
      <c r="U104" s="154" t="str">
        <f>IF(S101&gt;0,IF(T101&gt;0,+U102-U103,S104),T104)</f>
        <v>0</v>
      </c>
      <c r="V104" s="147" t="str">
        <f>IF(V101&gt;0,+V102-V103,"0")</f>
        <v>0</v>
      </c>
      <c r="W104" s="153" t="str">
        <f>IF(W101&gt;0,+W102-W103,"0")</f>
        <v>0</v>
      </c>
      <c r="X104" s="154" t="str">
        <f>IF(V101&gt;0,IF(W101&gt;0,+X102-X103,V104),W104)</f>
        <v>0</v>
      </c>
      <c r="Y104" s="147" t="str">
        <f>IF(Y101&gt;0,+Y102-Y103,"0")</f>
        <v>0</v>
      </c>
      <c r="Z104" s="153" t="str">
        <f>IF(Z101&gt;0,+Z102-Z103,"0")</f>
        <v>0</v>
      </c>
      <c r="AA104" s="154" t="str">
        <f>IF(Y101&gt;0,IF(Z101&gt;0,+AA102-AA103,Y104),Z104)</f>
        <v>0</v>
      </c>
    </row>
    <row r="105" spans="1:30" s="111" customFormat="1" ht="20.100000000000001" customHeight="1" x14ac:dyDescent="0.25">
      <c r="A105" s="866" t="s">
        <v>43</v>
      </c>
      <c r="B105" s="866"/>
      <c r="C105" s="866"/>
      <c r="D105" s="866"/>
      <c r="E105" s="866"/>
      <c r="F105" s="386"/>
      <c r="G105" s="387"/>
      <c r="H105" s="386"/>
      <c r="I105" s="387"/>
      <c r="J105" s="386"/>
      <c r="K105" s="387"/>
      <c r="L105" s="31" t="str">
        <f>IF(F104+F105+F106+F109+F110+F112+F113+F114+F117=0,"",IF(F104=0,IF(F105+F106+F109+F110+F112+F113+F114+F117&gt;0,"Attenzione Zero Quadri M full-time in B.2!",""),IF(F105+F106+F109+F110+F112+F113+F114=0,"Nessuna assenza per Quadri M?","")))</f>
        <v/>
      </c>
      <c r="M105" s="68"/>
      <c r="N105" s="70" t="s">
        <v>44</v>
      </c>
      <c r="O105" s="70"/>
      <c r="P105" s="164"/>
      <c r="Q105" s="165"/>
      <c r="R105" s="166"/>
      <c r="S105" s="164" t="str">
        <f>IF(S$101&gt;0,+F105/S$101/8,"0")</f>
        <v>0</v>
      </c>
      <c r="T105" s="165" t="str">
        <f>IF(T$101&gt;0,+G105/T$101/8,"0")</f>
        <v>0</v>
      </c>
      <c r="U105" s="166"/>
      <c r="V105" s="164" t="str">
        <f>IF(V$101&gt;0,+H105/V$101/8,"0")</f>
        <v>0</v>
      </c>
      <c r="W105" s="165" t="str">
        <f>IF(W$101&gt;0,+I105/W$101/8,"0")</f>
        <v>0</v>
      </c>
      <c r="X105" s="166"/>
      <c r="Y105" s="164" t="str">
        <f>IF(Y$101&gt;0,+J105/Y$101/8,"0")</f>
        <v>0</v>
      </c>
      <c r="Z105" s="165" t="str">
        <f>IF(Z$101&gt;0,+K105/Z$101/8,"0")</f>
        <v>0</v>
      </c>
      <c r="AA105" s="166"/>
    </row>
    <row r="106" spans="1:30" s="111" customFormat="1" ht="20.100000000000001" customHeight="1" x14ac:dyDescent="0.25">
      <c r="A106" s="884" t="s">
        <v>497</v>
      </c>
      <c r="B106" s="884"/>
      <c r="C106" s="884"/>
      <c r="D106" s="884"/>
      <c r="E106" s="884"/>
      <c r="F106" s="390"/>
      <c r="G106" s="391"/>
      <c r="H106" s="390"/>
      <c r="I106" s="391"/>
      <c r="J106" s="390"/>
      <c r="K106" s="391"/>
      <c r="L106" s="31" t="str">
        <f>IF(G104+G105+G106+G109+G110+G112+G113+G114+G117=0,"",IF(G104=0,IF(G105+G106+G109+G110+G112+G113+G114+G117&gt;0,"Attenzione Zero Quadri F full-time in B.2!",""),IF(G105+G106+G109+G110+G112+G113+G114=0,"Nessuna assenza per Quadri F?","")))</f>
        <v/>
      </c>
      <c r="M106" s="68"/>
      <c r="N106" s="70" t="s">
        <v>45</v>
      </c>
      <c r="O106" s="70"/>
      <c r="P106" s="164"/>
      <c r="Q106" s="165"/>
      <c r="R106" s="166"/>
      <c r="S106" s="164" t="str">
        <f t="shared" ref="S106:T116" si="1">IF(S$101&gt;0,+F106/S$101/8,"0")</f>
        <v>0</v>
      </c>
      <c r="T106" s="165" t="str">
        <f t="shared" si="1"/>
        <v>0</v>
      </c>
      <c r="U106" s="166"/>
      <c r="V106" s="164" t="str">
        <f t="shared" ref="V106:W117" si="2">IF(V$101&gt;0,+H106/V$101/8,"0")</f>
        <v>0</v>
      </c>
      <c r="W106" s="165" t="str">
        <f>IF(W$101&gt;0,+I106/W$101/8,"0")</f>
        <v>0</v>
      </c>
      <c r="X106" s="166"/>
      <c r="Y106" s="164" t="str">
        <f t="shared" ref="Y106:Z117" si="3">IF(Y$101&gt;0,+J106/Y$101/8,"0")</f>
        <v>0</v>
      </c>
      <c r="Z106" s="165" t="str">
        <f t="shared" si="3"/>
        <v>0</v>
      </c>
      <c r="AA106" s="166"/>
    </row>
    <row r="107" spans="1:30" s="111" customFormat="1" ht="29.25" hidden="1" customHeight="1" x14ac:dyDescent="0.25">
      <c r="A107" s="899" t="s">
        <v>530</v>
      </c>
      <c r="B107" s="899"/>
      <c r="C107" s="899"/>
      <c r="D107" s="899"/>
      <c r="E107" s="899"/>
      <c r="F107" s="392"/>
      <c r="G107" s="392"/>
      <c r="H107" s="392"/>
      <c r="I107" s="392"/>
      <c r="J107" s="393"/>
      <c r="K107" s="394"/>
      <c r="L107" s="211" t="str">
        <f>IF(OR(J107&gt;J106,K107&gt;K106),"Attenzione: Carenza &gt; Malattie non professionali (punto 2.)","")</f>
        <v/>
      </c>
      <c r="M107" s="47"/>
      <c r="N107" s="210" t="s">
        <v>496</v>
      </c>
      <c r="O107" s="167"/>
      <c r="P107" s="168"/>
      <c r="Q107" s="169"/>
      <c r="R107" s="170"/>
      <c r="S107" s="293" t="str">
        <f t="shared" si="1"/>
        <v>0</v>
      </c>
      <c r="T107" s="294" t="str">
        <f t="shared" si="1"/>
        <v>0</v>
      </c>
      <c r="U107" s="295"/>
      <c r="V107" s="293" t="str">
        <f t="shared" si="2"/>
        <v>0</v>
      </c>
      <c r="W107" s="294" t="str">
        <f t="shared" si="2"/>
        <v>0</v>
      </c>
      <c r="X107" s="295"/>
      <c r="Y107" s="293" t="str">
        <f t="shared" si="3"/>
        <v>0</v>
      </c>
      <c r="Z107" s="294" t="str">
        <f t="shared" si="3"/>
        <v>0</v>
      </c>
      <c r="AA107" s="170"/>
    </row>
    <row r="108" spans="1:30" s="111" customFormat="1" ht="20.100000000000001" hidden="1" customHeight="1" x14ac:dyDescent="0.25">
      <c r="A108" s="874" t="s">
        <v>46</v>
      </c>
      <c r="B108" s="874"/>
      <c r="C108" s="874"/>
      <c r="D108" s="874"/>
      <c r="E108" s="874"/>
      <c r="F108" s="390"/>
      <c r="G108" s="391"/>
      <c r="H108" s="390"/>
      <c r="I108" s="391"/>
      <c r="J108" s="390"/>
      <c r="K108" s="391"/>
      <c r="L108" s="52"/>
      <c r="M108" s="47"/>
      <c r="N108" s="70"/>
      <c r="O108" s="171"/>
      <c r="P108" s="172"/>
      <c r="Q108" s="173"/>
      <c r="R108" s="174"/>
      <c r="S108" s="172" t="str">
        <f t="shared" si="1"/>
        <v>0</v>
      </c>
      <c r="T108" s="173" t="str">
        <f t="shared" si="1"/>
        <v>0</v>
      </c>
      <c r="U108" s="174"/>
      <c r="V108" s="172" t="str">
        <f t="shared" si="2"/>
        <v>0</v>
      </c>
      <c r="W108" s="173" t="str">
        <f t="shared" si="2"/>
        <v>0</v>
      </c>
      <c r="X108" s="174"/>
      <c r="Y108" s="172" t="str">
        <f t="shared" si="3"/>
        <v>0</v>
      </c>
      <c r="Z108" s="173" t="str">
        <f t="shared" si="3"/>
        <v>0</v>
      </c>
      <c r="AA108" s="174"/>
    </row>
    <row r="109" spans="1:30" s="111" customFormat="1" ht="18.75" customHeight="1" x14ac:dyDescent="0.25">
      <c r="A109" s="884" t="s">
        <v>47</v>
      </c>
      <c r="B109" s="884"/>
      <c r="C109" s="884"/>
      <c r="D109" s="884"/>
      <c r="E109" s="884"/>
      <c r="F109" s="390"/>
      <c r="G109" s="391"/>
      <c r="H109" s="390"/>
      <c r="I109" s="391"/>
      <c r="J109" s="390"/>
      <c r="K109" s="391"/>
      <c r="L109" s="57"/>
      <c r="M109" s="69"/>
      <c r="N109" s="70" t="s">
        <v>48</v>
      </c>
      <c r="O109" s="70"/>
      <c r="P109" s="164"/>
      <c r="Q109" s="165"/>
      <c r="R109" s="166"/>
      <c r="S109" s="164" t="str">
        <f t="shared" si="1"/>
        <v>0</v>
      </c>
      <c r="T109" s="165" t="str">
        <f t="shared" si="1"/>
        <v>0</v>
      </c>
      <c r="U109" s="166"/>
      <c r="V109" s="164" t="str">
        <f t="shared" si="2"/>
        <v>0</v>
      </c>
      <c r="W109" s="165" t="str">
        <f t="shared" si="2"/>
        <v>0</v>
      </c>
      <c r="X109" s="166"/>
      <c r="Y109" s="164" t="str">
        <f t="shared" si="3"/>
        <v>0</v>
      </c>
      <c r="Z109" s="165" t="str">
        <f t="shared" si="3"/>
        <v>0</v>
      </c>
      <c r="AA109" s="166"/>
    </row>
    <row r="110" spans="1:30" s="111" customFormat="1" ht="20.100000000000001" customHeight="1" x14ac:dyDescent="0.25">
      <c r="A110" s="884" t="s">
        <v>554</v>
      </c>
      <c r="B110" s="884"/>
      <c r="C110" s="884"/>
      <c r="D110" s="884"/>
      <c r="E110" s="922"/>
      <c r="F110" s="390"/>
      <c r="G110" s="391"/>
      <c r="H110" s="390"/>
      <c r="I110" s="391"/>
      <c r="J110" s="390"/>
      <c r="K110" s="391"/>
      <c r="L110" s="31" t="str">
        <f>IF(H104+H105+H106+H109+H110+H112+H113+H114+H117+H119=0,"",IF(H104=0,IF(H105+H106+H109+H110+H112+H113+H114+H117+H119&gt;0,"Attenzione Zero Impiegati/Intermedi M full-time in B.2!",""),IF(H105+H106+H109+H110+H112+H113+H114=0,"Nessuna assenza per Impiegati/Intermedi M?","")))</f>
        <v/>
      </c>
      <c r="M110" s="68"/>
      <c r="N110" s="70" t="s">
        <v>562</v>
      </c>
      <c r="O110" s="70"/>
      <c r="P110" s="164"/>
      <c r="Q110" s="165"/>
      <c r="R110" s="166"/>
      <c r="S110" s="164" t="str">
        <f t="shared" si="1"/>
        <v>0</v>
      </c>
      <c r="T110" s="165" t="str">
        <f t="shared" si="1"/>
        <v>0</v>
      </c>
      <c r="U110" s="166"/>
      <c r="V110" s="164" t="str">
        <f t="shared" si="2"/>
        <v>0</v>
      </c>
      <c r="W110" s="165" t="str">
        <f t="shared" si="2"/>
        <v>0</v>
      </c>
      <c r="X110" s="166"/>
      <c r="Y110" s="164" t="str">
        <f t="shared" si="3"/>
        <v>0</v>
      </c>
      <c r="Z110" s="165" t="str">
        <f t="shared" si="3"/>
        <v>0</v>
      </c>
      <c r="AA110" s="166"/>
    </row>
    <row r="111" spans="1:30" s="111" customFormat="1" ht="20.100000000000001" hidden="1" customHeight="1" x14ac:dyDescent="0.25">
      <c r="A111" s="903" t="s">
        <v>552</v>
      </c>
      <c r="B111" s="903"/>
      <c r="C111" s="903"/>
      <c r="D111" s="903"/>
      <c r="E111" s="904"/>
      <c r="F111" s="390"/>
      <c r="G111" s="391"/>
      <c r="H111" s="390"/>
      <c r="I111" s="391"/>
      <c r="J111" s="390"/>
      <c r="K111" s="391"/>
      <c r="L111" s="59"/>
      <c r="M111" s="70"/>
      <c r="N111" s="70" t="s">
        <v>550</v>
      </c>
      <c r="O111" s="171"/>
      <c r="P111" s="172"/>
      <c r="Q111" s="173"/>
      <c r="R111" s="174"/>
      <c r="S111" s="172" t="str">
        <f>IF(S$101&gt;0,+F111/S$101/8,"0")</f>
        <v>0</v>
      </c>
      <c r="T111" s="173" t="str">
        <f>IF(T$101&gt;0,+G111/T$101/8,"0")</f>
        <v>0</v>
      </c>
      <c r="U111" s="174"/>
      <c r="V111" s="172" t="str">
        <f t="shared" si="2"/>
        <v>0</v>
      </c>
      <c r="W111" s="173" t="str">
        <f t="shared" si="2"/>
        <v>0</v>
      </c>
      <c r="X111" s="174"/>
      <c r="Y111" s="172" t="str">
        <f t="shared" si="3"/>
        <v>0</v>
      </c>
      <c r="Z111" s="173" t="str">
        <f t="shared" si="3"/>
        <v>0</v>
      </c>
      <c r="AA111" s="174"/>
    </row>
    <row r="112" spans="1:30" s="111" customFormat="1" ht="20.100000000000001" customHeight="1" x14ac:dyDescent="0.25">
      <c r="A112" s="884" t="s">
        <v>553</v>
      </c>
      <c r="B112" s="884"/>
      <c r="C112" s="884"/>
      <c r="D112" s="884"/>
      <c r="E112" s="884"/>
      <c r="F112" s="390"/>
      <c r="G112" s="391"/>
      <c r="H112" s="390"/>
      <c r="I112" s="391"/>
      <c r="J112" s="390"/>
      <c r="K112" s="391"/>
      <c r="L112" s="31" t="str">
        <f>IF(I104+I105+I106+I109+I110+I112+I113+I114+I117+I119=0,"",IF(I104=0,IF(I105+I106+I109+I110+I112+I113+I114+I117+I119&gt;0,"Attenzione Zero Impiegati/Intermedi F full-time in B.2!",""),IF(I105+I106+I109+I110+I112+I113+I114=0,"Nessuna assenza per Impiegati/Intermedi F?","")))</f>
        <v/>
      </c>
      <c r="M112" s="68"/>
      <c r="N112" s="70" t="s">
        <v>563</v>
      </c>
      <c r="O112" s="70"/>
      <c r="P112" s="164"/>
      <c r="Q112" s="165"/>
      <c r="R112" s="166"/>
      <c r="S112" s="164" t="str">
        <f t="shared" si="1"/>
        <v>0</v>
      </c>
      <c r="T112" s="165" t="str">
        <f t="shared" si="1"/>
        <v>0</v>
      </c>
      <c r="U112" s="166"/>
      <c r="V112" s="164" t="str">
        <f t="shared" si="2"/>
        <v>0</v>
      </c>
      <c r="W112" s="165" t="str">
        <f t="shared" si="2"/>
        <v>0</v>
      </c>
      <c r="X112" s="166"/>
      <c r="Y112" s="164" t="str">
        <f t="shared" si="3"/>
        <v>0</v>
      </c>
      <c r="Z112" s="165" t="str">
        <f t="shared" si="3"/>
        <v>0</v>
      </c>
      <c r="AA112" s="166"/>
    </row>
    <row r="113" spans="1:27" s="111" customFormat="1" ht="20.100000000000001" customHeight="1" x14ac:dyDescent="0.25">
      <c r="A113" s="884" t="s">
        <v>49</v>
      </c>
      <c r="B113" s="884"/>
      <c r="C113" s="884"/>
      <c r="D113" s="884"/>
      <c r="E113" s="884"/>
      <c r="F113" s="395"/>
      <c r="G113" s="391"/>
      <c r="H113" s="390"/>
      <c r="I113" s="391"/>
      <c r="J113" s="390"/>
      <c r="K113" s="391"/>
      <c r="L113" s="31" t="str">
        <f>IF(J104+J105+J106+J109+J110+J112+J113+J114+J117+J119=0,"",IF(J104=0,IF(J105+J106+J109+J110+J112+J113+J114+J117+J119&gt;0,"Attenzione Zero Operai M full-time in B.2!",""),IF(J105+J106+J109+J110+J112+J113+J114=0,"Nessuna assenza per Operai M?","")))</f>
        <v/>
      </c>
      <c r="M113" s="68"/>
      <c r="N113" s="70" t="s">
        <v>551</v>
      </c>
      <c r="O113" s="70"/>
      <c r="P113" s="164"/>
      <c r="Q113" s="165"/>
      <c r="R113" s="166"/>
      <c r="S113" s="164" t="str">
        <f t="shared" si="1"/>
        <v>0</v>
      </c>
      <c r="T113" s="165" t="str">
        <f t="shared" si="1"/>
        <v>0</v>
      </c>
      <c r="U113" s="166"/>
      <c r="V113" s="164" t="str">
        <f t="shared" si="2"/>
        <v>0</v>
      </c>
      <c r="W113" s="165" t="str">
        <f t="shared" si="2"/>
        <v>0</v>
      </c>
      <c r="X113" s="166"/>
      <c r="Y113" s="164" t="str">
        <f t="shared" si="3"/>
        <v>0</v>
      </c>
      <c r="Z113" s="165" t="str">
        <f t="shared" si="3"/>
        <v>0</v>
      </c>
      <c r="AA113" s="166"/>
    </row>
    <row r="114" spans="1:27" s="111" customFormat="1" ht="20.100000000000001" customHeight="1" x14ac:dyDescent="0.25">
      <c r="A114" s="884" t="s">
        <v>555</v>
      </c>
      <c r="B114" s="884"/>
      <c r="C114" s="884"/>
      <c r="D114" s="884"/>
      <c r="E114" s="884"/>
      <c r="F114" s="390"/>
      <c r="G114" s="391"/>
      <c r="H114" s="390"/>
      <c r="I114" s="391"/>
      <c r="J114" s="390"/>
      <c r="K114" s="391"/>
      <c r="L114" s="31" t="str">
        <f>IF(K104+K105+K106+K109+K110+K112+K113+K114+K117+K119=0,"",IF(K104=0,IF(K105+K106+K109+K110+K112+K113+K114+K117+K119&gt;0,"Attenzione Zero Operai F full-time in B.2!",""),IF(K105+K106+K109+K110+K112+K113+K114=0,"Nessuna assenza per Operai F?","")))</f>
        <v/>
      </c>
      <c r="M114" s="68"/>
      <c r="N114" s="70" t="s">
        <v>564</v>
      </c>
      <c r="O114" s="70"/>
      <c r="P114" s="164"/>
      <c r="Q114" s="165"/>
      <c r="R114" s="166"/>
      <c r="S114" s="164" t="str">
        <f t="shared" si="1"/>
        <v>0</v>
      </c>
      <c r="T114" s="165" t="str">
        <f t="shared" si="1"/>
        <v>0</v>
      </c>
      <c r="U114" s="166"/>
      <c r="V114" s="164" t="str">
        <f t="shared" si="2"/>
        <v>0</v>
      </c>
      <c r="W114" s="165" t="str">
        <f t="shared" si="2"/>
        <v>0</v>
      </c>
      <c r="X114" s="166"/>
      <c r="Y114" s="164" t="str">
        <f t="shared" si="3"/>
        <v>0</v>
      </c>
      <c r="Z114" s="165" t="str">
        <f t="shared" si="3"/>
        <v>0</v>
      </c>
      <c r="AA114" s="166"/>
    </row>
    <row r="115" spans="1:27" s="111" customFormat="1" ht="20.100000000000001" hidden="1" customHeight="1" x14ac:dyDescent="0.25">
      <c r="A115" s="911" t="s">
        <v>50</v>
      </c>
      <c r="B115" s="911"/>
      <c r="C115" s="911"/>
      <c r="D115" s="911"/>
      <c r="E115" s="911"/>
      <c r="F115" s="390"/>
      <c r="G115" s="391"/>
      <c r="H115" s="390"/>
      <c r="I115" s="391"/>
      <c r="J115" s="390"/>
      <c r="K115" s="391"/>
      <c r="L115" s="52"/>
      <c r="M115" s="47"/>
      <c r="N115" s="70"/>
      <c r="O115" s="50"/>
      <c r="P115" s="287"/>
      <c r="Q115" s="165"/>
      <c r="R115" s="166"/>
      <c r="S115" s="287" t="str">
        <f t="shared" si="1"/>
        <v>0</v>
      </c>
      <c r="T115" s="165" t="str">
        <f t="shared" si="1"/>
        <v>0</v>
      </c>
      <c r="U115" s="166"/>
      <c r="V115" s="287" t="str">
        <f t="shared" si="2"/>
        <v>0</v>
      </c>
      <c r="W115" s="165" t="str">
        <f t="shared" si="2"/>
        <v>0</v>
      </c>
      <c r="X115" s="166"/>
      <c r="Y115" s="287" t="str">
        <f t="shared" si="3"/>
        <v>0</v>
      </c>
      <c r="Z115" s="165" t="str">
        <f t="shared" si="3"/>
        <v>0</v>
      </c>
      <c r="AA115" s="166"/>
    </row>
    <row r="116" spans="1:27" s="111" customFormat="1" ht="20.100000000000001" hidden="1" customHeight="1" x14ac:dyDescent="0.25">
      <c r="A116" s="911" t="s">
        <v>51</v>
      </c>
      <c r="B116" s="911"/>
      <c r="C116" s="911"/>
      <c r="D116" s="911"/>
      <c r="E116" s="911"/>
      <c r="F116" s="390"/>
      <c r="G116" s="391"/>
      <c r="H116" s="390"/>
      <c r="I116" s="391"/>
      <c r="J116" s="390"/>
      <c r="K116" s="391"/>
      <c r="L116" s="52"/>
      <c r="M116" s="47"/>
      <c r="N116" s="70"/>
      <c r="O116" s="50"/>
      <c r="P116" s="287"/>
      <c r="Q116" s="165"/>
      <c r="R116" s="166"/>
      <c r="S116" s="287" t="str">
        <f t="shared" si="1"/>
        <v>0</v>
      </c>
      <c r="T116" s="165" t="str">
        <f t="shared" si="1"/>
        <v>0</v>
      </c>
      <c r="U116" s="166"/>
      <c r="V116" s="287" t="str">
        <f t="shared" si="2"/>
        <v>0</v>
      </c>
      <c r="W116" s="165" t="str">
        <f t="shared" si="2"/>
        <v>0</v>
      </c>
      <c r="X116" s="166"/>
      <c r="Y116" s="287" t="str">
        <f t="shared" si="3"/>
        <v>0</v>
      </c>
      <c r="Z116" s="165" t="str">
        <f t="shared" si="3"/>
        <v>0</v>
      </c>
      <c r="AA116" s="166"/>
    </row>
    <row r="117" spans="1:27" s="111" customFormat="1" ht="20.100000000000001" customHeight="1" x14ac:dyDescent="0.25">
      <c r="A117" s="913" t="s">
        <v>495</v>
      </c>
      <c r="B117" s="913"/>
      <c r="C117" s="913"/>
      <c r="D117" s="913"/>
      <c r="E117" s="913"/>
      <c r="F117" s="390"/>
      <c r="G117" s="391"/>
      <c r="H117" s="390"/>
      <c r="I117" s="391"/>
      <c r="J117" s="390"/>
      <c r="K117" s="391"/>
      <c r="L117" s="52"/>
      <c r="M117" s="47"/>
      <c r="N117" s="70" t="s">
        <v>52</v>
      </c>
      <c r="O117" s="50"/>
      <c r="P117" s="287"/>
      <c r="Q117" s="165"/>
      <c r="R117" s="166"/>
      <c r="S117" s="287" t="str">
        <f>IF(S$101&gt;0,+F117/S$101/8,"0")</f>
        <v>0</v>
      </c>
      <c r="T117" s="165" t="str">
        <f>IF(T$101&gt;0,+G117/T$101/8,"0")</f>
        <v>0</v>
      </c>
      <c r="U117" s="166"/>
      <c r="V117" s="287" t="str">
        <f t="shared" si="2"/>
        <v>0</v>
      </c>
      <c r="W117" s="165" t="str">
        <f t="shared" si="2"/>
        <v>0</v>
      </c>
      <c r="X117" s="166"/>
      <c r="Y117" s="287" t="str">
        <f t="shared" si="3"/>
        <v>0</v>
      </c>
      <c r="Z117" s="165" t="str">
        <f t="shared" si="3"/>
        <v>0</v>
      </c>
      <c r="AA117" s="166"/>
    </row>
    <row r="118" spans="1:27" s="111" customFormat="1" ht="20.100000000000001" hidden="1" customHeight="1" x14ac:dyDescent="0.25">
      <c r="A118" s="402" t="s">
        <v>53</v>
      </c>
      <c r="B118" s="402"/>
      <c r="C118" s="402"/>
      <c r="D118" s="402"/>
      <c r="E118" s="403"/>
      <c r="F118" s="388"/>
      <c r="G118" s="389"/>
      <c r="H118" s="396"/>
      <c r="I118" s="397"/>
      <c r="J118" s="396"/>
      <c r="K118" s="397"/>
      <c r="L118" s="52"/>
      <c r="M118" s="47"/>
      <c r="N118" s="70"/>
      <c r="O118" s="288"/>
      <c r="P118" s="289"/>
      <c r="Q118" s="175"/>
      <c r="R118" s="176"/>
      <c r="S118" s="289" t="str">
        <f>IF(S$101&gt;0,+F118/S$101,"0")</f>
        <v>0</v>
      </c>
      <c r="T118" s="175"/>
      <c r="U118" s="176"/>
      <c r="V118" s="289"/>
      <c r="W118" s="175"/>
      <c r="X118" s="176"/>
      <c r="Y118" s="289"/>
      <c r="Z118" s="175"/>
      <c r="AA118" s="176"/>
    </row>
    <row r="119" spans="1:27" s="111" customFormat="1" ht="20.100000000000001" customHeight="1" x14ac:dyDescent="0.25">
      <c r="A119" s="914" t="s">
        <v>54</v>
      </c>
      <c r="B119" s="914"/>
      <c r="C119" s="914"/>
      <c r="D119" s="914"/>
      <c r="E119" s="914"/>
      <c r="F119" s="355"/>
      <c r="G119" s="356"/>
      <c r="H119" s="398"/>
      <c r="I119" s="399"/>
      <c r="J119" s="398"/>
      <c r="K119" s="399"/>
      <c r="L119" s="52"/>
      <c r="M119" s="47"/>
      <c r="N119" s="70" t="s">
        <v>55</v>
      </c>
      <c r="O119" s="47"/>
      <c r="P119" s="164"/>
      <c r="Q119" s="165"/>
      <c r="R119" s="166"/>
      <c r="S119" s="290"/>
      <c r="T119" s="291"/>
      <c r="U119" s="292"/>
      <c r="V119" s="164" t="str">
        <f>IF(V$101&gt;0,+H119/V$101,"0")</f>
        <v>0</v>
      </c>
      <c r="W119" s="165" t="str">
        <f>IF(W$101&gt;0,+I119/W$101,"0")</f>
        <v>0</v>
      </c>
      <c r="X119" s="166"/>
      <c r="Y119" s="164" t="str">
        <f>IF(Y$101&gt;0,+J119/Y$101,"0")</f>
        <v>0</v>
      </c>
      <c r="Z119" s="165" t="str">
        <f>IF(Z$101&gt;0,+K119/Z$101,"0")</f>
        <v>0</v>
      </c>
      <c r="AA119" s="166"/>
    </row>
    <row r="120" spans="1:27" s="110" customFormat="1" ht="20.100000000000001" hidden="1" customHeight="1" x14ac:dyDescent="0.25">
      <c r="A120" s="886" t="s">
        <v>56</v>
      </c>
      <c r="B120" s="886"/>
      <c r="C120" s="886"/>
      <c r="D120" s="886"/>
      <c r="E120" s="886"/>
      <c r="F120" s="285"/>
      <c r="G120" s="286"/>
      <c r="H120" s="285"/>
      <c r="I120" s="285"/>
      <c r="J120" s="285"/>
      <c r="K120" s="286"/>
      <c r="L120" s="24"/>
      <c r="M120" s="47"/>
      <c r="N120" s="70"/>
      <c r="O120" s="50"/>
      <c r="P120" s="287"/>
      <c r="Q120" s="165"/>
      <c r="R120" s="166"/>
      <c r="S120" s="287"/>
      <c r="T120" s="165"/>
      <c r="U120" s="166"/>
      <c r="V120" s="287"/>
      <c r="W120" s="165"/>
      <c r="X120" s="166"/>
      <c r="Y120" s="287"/>
      <c r="Z120" s="177"/>
      <c r="AA120" s="166"/>
    </row>
    <row r="121" spans="1:27" s="111" customFormat="1" ht="20.100000000000001" hidden="1" customHeight="1" x14ac:dyDescent="0.25">
      <c r="A121" s="886" t="s">
        <v>57</v>
      </c>
      <c r="B121" s="886"/>
      <c r="C121" s="886"/>
      <c r="D121" s="886"/>
      <c r="E121" s="886"/>
      <c r="F121" s="285"/>
      <c r="G121" s="286"/>
      <c r="H121" s="285"/>
      <c r="I121" s="285"/>
      <c r="J121" s="285"/>
      <c r="K121" s="286"/>
      <c r="L121" s="24"/>
      <c r="M121" s="47"/>
      <c r="N121" s="178"/>
      <c r="O121" s="81"/>
      <c r="P121" s="287"/>
      <c r="Q121" s="165"/>
      <c r="R121" s="166"/>
      <c r="S121" s="287"/>
      <c r="T121" s="165"/>
      <c r="U121" s="166"/>
      <c r="V121" s="287"/>
      <c r="W121" s="165"/>
      <c r="X121" s="166"/>
      <c r="Y121" s="287"/>
      <c r="Z121" s="165"/>
      <c r="AA121" s="166"/>
    </row>
    <row r="122" spans="1:27" s="111" customFormat="1" ht="20.100000000000001" customHeight="1" x14ac:dyDescent="0.25">
      <c r="A122" s="140"/>
      <c r="B122" s="140"/>
      <c r="C122" s="140"/>
      <c r="D122" s="140"/>
      <c r="E122" s="140"/>
      <c r="F122" s="305"/>
      <c r="G122" s="306"/>
      <c r="H122" s="306"/>
      <c r="I122" s="306"/>
      <c r="J122" s="306"/>
      <c r="K122" s="306"/>
      <c r="L122" s="307"/>
      <c r="M122" s="47"/>
      <c r="N122" s="179" t="s">
        <v>58</v>
      </c>
      <c r="O122" s="180"/>
      <c r="P122" s="181" t="str">
        <f>IF(P101&gt;0,+(S122*S101+V122*V101+Y122*Y101)/P101,"0")</f>
        <v>0</v>
      </c>
      <c r="Q122" s="182" t="str">
        <f>IF(Q101&gt;0,+(T122*T101+W122*W101+Z122*Z101)/Q101,"0")</f>
        <v>0</v>
      </c>
      <c r="R122" s="183" t="str">
        <f>IF(P101&gt;0,IF(Q101&gt;0,+R104/R102,P122),Q122)</f>
        <v>0</v>
      </c>
      <c r="S122" s="181" t="str">
        <f>IF(S101&gt;0,+S104/S102,"0")</f>
        <v>0</v>
      </c>
      <c r="T122" s="182" t="str">
        <f>IF(T101&gt;0,+T104/T102,"0")</f>
        <v>0</v>
      </c>
      <c r="U122" s="183" t="str">
        <f>IF(S101&gt;0,IF(T101&gt;0,+U104/U102,S122),T122)</f>
        <v>0</v>
      </c>
      <c r="V122" s="181" t="str">
        <f>IF(V101&gt;0,+V104/V102,"0")</f>
        <v>0</v>
      </c>
      <c r="W122" s="182" t="str">
        <f>IF(W101&gt;0,+W104/W102,"0")</f>
        <v>0</v>
      </c>
      <c r="X122" s="183" t="str">
        <f>IF(V101&gt;0,IF(W101&gt;0,+X104/X102,V122),W122)</f>
        <v>0</v>
      </c>
      <c r="Y122" s="181" t="str">
        <f>IF(Y101&gt;0,+Y104/Y102,"0")</f>
        <v>0</v>
      </c>
      <c r="Z122" s="182" t="str">
        <f>IF(Z101&gt;0,+Z104/Z102,"0")</f>
        <v>0</v>
      </c>
      <c r="AA122" s="183" t="str">
        <f>IF(Y101&gt;0,IF(Z101&gt;0,+AA104/AA102,Y122),Z122)</f>
        <v>0</v>
      </c>
    </row>
    <row r="123" spans="1:27" s="111" customFormat="1" ht="20.100000000000001" customHeight="1" x14ac:dyDescent="0.25">
      <c r="A123" s="912" t="s">
        <v>59</v>
      </c>
      <c r="B123" s="912"/>
      <c r="C123" s="912"/>
      <c r="D123" s="912"/>
      <c r="E123" s="912"/>
      <c r="F123" s="912"/>
      <c r="G123" s="912"/>
      <c r="H123" s="912"/>
      <c r="I123" s="912"/>
      <c r="J123" s="912"/>
      <c r="K123" s="912"/>
      <c r="L123" s="24"/>
      <c r="M123" s="47"/>
      <c r="N123" s="70" t="s">
        <v>60</v>
      </c>
      <c r="O123" s="141"/>
      <c r="P123" s="70"/>
      <c r="Q123" s="70"/>
      <c r="R123" s="70"/>
      <c r="S123" s="70"/>
      <c r="T123" s="70"/>
      <c r="U123" s="70"/>
      <c r="V123" s="70"/>
      <c r="W123" s="70"/>
      <c r="X123" s="70"/>
    </row>
    <row r="124" spans="1:27" s="111" customFormat="1" ht="20.100000000000001" customHeight="1" x14ac:dyDescent="0.25">
      <c r="A124" s="885" t="s">
        <v>546</v>
      </c>
      <c r="B124" s="885"/>
      <c r="C124" s="885"/>
      <c r="D124" s="885"/>
      <c r="E124" s="885"/>
      <c r="F124" s="885"/>
      <c r="G124" s="885"/>
      <c r="H124" s="885"/>
      <c r="I124" s="885"/>
      <c r="J124" s="885"/>
      <c r="K124" s="885"/>
      <c r="L124" s="24"/>
      <c r="M124" s="47"/>
      <c r="N124" s="140"/>
      <c r="O124" s="141"/>
      <c r="P124" s="70"/>
      <c r="Q124" s="70"/>
      <c r="R124" s="70"/>
      <c r="S124" s="70"/>
      <c r="T124" s="70"/>
      <c r="U124" s="70"/>
      <c r="V124" s="70"/>
      <c r="W124" s="70"/>
      <c r="X124" s="70"/>
    </row>
    <row r="125" spans="1:27" s="111" customFormat="1" ht="28.5" customHeight="1" x14ac:dyDescent="0.25">
      <c r="A125" s="870" t="s">
        <v>531</v>
      </c>
      <c r="B125" s="870"/>
      <c r="C125" s="870"/>
      <c r="D125" s="870"/>
      <c r="E125" s="870"/>
      <c r="F125" s="870"/>
      <c r="G125" s="870"/>
      <c r="H125" s="870"/>
      <c r="I125" s="870"/>
      <c r="J125" s="870"/>
      <c r="K125" s="870"/>
      <c r="L125" s="24"/>
      <c r="M125" s="47"/>
      <c r="N125" s="140"/>
      <c r="O125" s="141"/>
      <c r="P125" s="70"/>
      <c r="Q125" s="70"/>
      <c r="R125" s="70"/>
      <c r="S125" s="70"/>
      <c r="T125" s="70"/>
      <c r="U125" s="70"/>
      <c r="V125" s="70"/>
      <c r="W125" s="70"/>
      <c r="X125" s="70"/>
    </row>
    <row r="126" spans="1:27" s="111" customFormat="1" ht="27.75" hidden="1" customHeight="1" x14ac:dyDescent="0.25">
      <c r="A126" s="890" t="s">
        <v>559</v>
      </c>
      <c r="B126" s="890"/>
      <c r="C126" s="890"/>
      <c r="D126" s="890"/>
      <c r="E126" s="890"/>
      <c r="F126" s="890"/>
      <c r="G126" s="890"/>
      <c r="H126" s="890"/>
      <c r="I126" s="890"/>
      <c r="J126" s="890"/>
      <c r="K126" s="890"/>
      <c r="L126" s="24"/>
      <c r="M126" s="47"/>
      <c r="N126" s="140"/>
      <c r="O126" s="141"/>
      <c r="P126" s="70"/>
      <c r="Q126" s="70"/>
      <c r="R126" s="70"/>
      <c r="S126" s="70"/>
      <c r="T126" s="70"/>
      <c r="U126" s="70"/>
      <c r="V126" s="70"/>
      <c r="W126" s="70"/>
      <c r="X126" s="70"/>
    </row>
    <row r="127" spans="1:27" s="111" customFormat="1" ht="20.100000000000001" customHeight="1" x14ac:dyDescent="0.25">
      <c r="A127" s="870" t="s">
        <v>494</v>
      </c>
      <c r="B127" s="870"/>
      <c r="C127" s="870"/>
      <c r="D127" s="870"/>
      <c r="E127" s="870"/>
      <c r="F127" s="870"/>
      <c r="G127" s="870"/>
      <c r="H127" s="870"/>
      <c r="I127" s="870"/>
      <c r="J127" s="870"/>
      <c r="K127" s="870"/>
      <c r="L127" s="24"/>
      <c r="M127" s="47"/>
      <c r="N127" s="140"/>
      <c r="O127" s="141"/>
      <c r="P127" s="70"/>
      <c r="Q127" s="70"/>
      <c r="R127" s="70"/>
      <c r="S127" s="70"/>
      <c r="T127" s="70"/>
      <c r="U127" s="70"/>
      <c r="V127" s="70"/>
      <c r="W127" s="70"/>
      <c r="X127" s="70"/>
    </row>
    <row r="128" spans="1:27" s="111" customFormat="1" ht="35.25" customHeight="1" x14ac:dyDescent="0.25">
      <c r="A128" s="870" t="s">
        <v>560</v>
      </c>
      <c r="B128" s="870"/>
      <c r="C128" s="870"/>
      <c r="D128" s="870"/>
      <c r="E128" s="870"/>
      <c r="F128" s="870"/>
      <c r="G128" s="870"/>
      <c r="H128" s="870"/>
      <c r="I128" s="870"/>
      <c r="J128" s="870"/>
      <c r="K128" s="870"/>
      <c r="L128" s="70"/>
      <c r="M128" s="70"/>
      <c r="N128" s="70"/>
      <c r="O128" s="70"/>
      <c r="P128" s="70"/>
      <c r="Q128" s="70"/>
      <c r="R128" s="70"/>
      <c r="S128" s="70"/>
      <c r="T128" s="70"/>
      <c r="U128" s="70"/>
      <c r="V128" s="70"/>
      <c r="W128" s="70"/>
      <c r="X128" s="70"/>
    </row>
    <row r="129" spans="1:24" s="111" customFormat="1" ht="20.100000000000001" customHeight="1" x14ac:dyDescent="0.25">
      <c r="A129" s="870" t="s">
        <v>561</v>
      </c>
      <c r="B129" s="870"/>
      <c r="C129" s="870"/>
      <c r="D129" s="870"/>
      <c r="E129" s="870"/>
      <c r="F129" s="870"/>
      <c r="G129" s="870"/>
      <c r="H129" s="870"/>
      <c r="I129" s="870"/>
      <c r="J129" s="870"/>
      <c r="K129" s="870"/>
      <c r="L129" s="24"/>
      <c r="M129" s="47"/>
      <c r="N129" s="140"/>
      <c r="O129" s="141"/>
      <c r="P129" s="70"/>
      <c r="Q129" s="70"/>
      <c r="R129" s="70"/>
      <c r="S129" s="70"/>
      <c r="T129" s="70"/>
      <c r="U129" s="70"/>
      <c r="V129" s="70"/>
      <c r="W129" s="70"/>
      <c r="X129" s="70"/>
    </row>
    <row r="130" spans="1:24" s="111" customFormat="1" ht="20.100000000000001" customHeight="1" x14ac:dyDescent="0.25">
      <c r="A130" s="870" t="s">
        <v>650</v>
      </c>
      <c r="B130" s="870"/>
      <c r="C130" s="870"/>
      <c r="D130" s="870"/>
      <c r="E130" s="870"/>
      <c r="F130" s="870"/>
      <c r="G130" s="870"/>
      <c r="H130" s="870"/>
      <c r="I130" s="870"/>
      <c r="J130" s="870"/>
      <c r="K130" s="870"/>
      <c r="L130" s="24"/>
      <c r="M130" s="47"/>
      <c r="N130" s="140"/>
      <c r="O130" s="141"/>
      <c r="P130" s="70"/>
      <c r="Q130" s="70"/>
      <c r="R130" s="70"/>
      <c r="S130" s="70"/>
      <c r="T130" s="70"/>
      <c r="U130" s="70"/>
      <c r="V130" s="70"/>
      <c r="W130" s="70"/>
      <c r="X130" s="70"/>
    </row>
    <row r="131" spans="1:24" s="111" customFormat="1" ht="20.100000000000001" customHeight="1" x14ac:dyDescent="0.25">
      <c r="A131" s="870" t="s">
        <v>649</v>
      </c>
      <c r="B131" s="870"/>
      <c r="C131" s="870"/>
      <c r="D131" s="870"/>
      <c r="E131" s="870"/>
      <c r="F131" s="870"/>
      <c r="G131" s="870"/>
      <c r="H131" s="870"/>
      <c r="I131" s="870"/>
      <c r="J131" s="870"/>
      <c r="K131" s="870"/>
      <c r="L131" s="24"/>
      <c r="M131" s="47"/>
      <c r="N131" s="140"/>
      <c r="O131" s="141"/>
      <c r="P131" s="70"/>
      <c r="Q131" s="70"/>
      <c r="R131" s="70"/>
      <c r="S131" s="70"/>
      <c r="T131" s="70"/>
      <c r="U131" s="70"/>
      <c r="V131" s="70"/>
      <c r="W131" s="70"/>
      <c r="X131" s="70"/>
    </row>
    <row r="132" spans="1:24" s="111" customFormat="1" ht="20.100000000000001" customHeight="1" x14ac:dyDescent="0.25">
      <c r="A132" s="184"/>
      <c r="B132" s="184"/>
      <c r="C132" s="184"/>
      <c r="D132" s="184"/>
      <c r="E132" s="184"/>
      <c r="F132" s="184"/>
      <c r="G132" s="184"/>
      <c r="H132" s="184"/>
      <c r="I132" s="184"/>
      <c r="J132" s="184"/>
      <c r="K132" s="184"/>
      <c r="L132" s="24"/>
      <c r="M132" s="47"/>
      <c r="N132" s="140"/>
      <c r="O132" s="141"/>
      <c r="P132" s="70"/>
      <c r="Q132" s="70"/>
      <c r="R132" s="70"/>
      <c r="S132" s="70"/>
      <c r="T132" s="70"/>
      <c r="U132" s="70"/>
      <c r="V132" s="70"/>
      <c r="W132" s="70"/>
      <c r="X132" s="70"/>
    </row>
    <row r="133" spans="1:24" s="111" customFormat="1" ht="20.100000000000001" customHeight="1" x14ac:dyDescent="0.25">
      <c r="A133" s="879" t="s">
        <v>707</v>
      </c>
      <c r="B133" s="865"/>
      <c r="C133" s="865"/>
      <c r="D133" s="865"/>
      <c r="E133" s="865"/>
      <c r="F133" s="865"/>
      <c r="G133" s="865"/>
      <c r="H133" s="865"/>
      <c r="I133" s="865"/>
      <c r="J133" s="865"/>
      <c r="K133" s="865"/>
      <c r="L133" s="58"/>
      <c r="M133" s="47"/>
      <c r="N133" s="140"/>
      <c r="O133" s="141"/>
      <c r="P133" s="70"/>
      <c r="Q133" s="70"/>
      <c r="R133" s="70"/>
      <c r="S133" s="70"/>
      <c r="T133" s="70"/>
      <c r="U133" s="70"/>
      <c r="V133" s="70"/>
      <c r="W133" s="70"/>
      <c r="X133" s="70"/>
    </row>
    <row r="134" spans="1:24" s="111" customFormat="1" ht="20.100000000000001" customHeight="1" x14ac:dyDescent="0.25">
      <c r="A134" s="905" t="s">
        <v>536</v>
      </c>
      <c r="B134" s="905"/>
      <c r="C134" s="905"/>
      <c r="D134" s="905"/>
      <c r="E134" s="905"/>
      <c r="F134" s="905"/>
      <c r="G134" s="905"/>
      <c r="H134" s="905"/>
      <c r="I134" s="905"/>
      <c r="J134" s="905"/>
      <c r="K134" s="905"/>
      <c r="L134" s="58"/>
      <c r="M134" s="47"/>
      <c r="N134" s="140"/>
      <c r="O134" s="141"/>
      <c r="P134" s="70"/>
      <c r="Q134" s="70"/>
      <c r="R134" s="70"/>
      <c r="S134" s="70"/>
      <c r="T134" s="70"/>
      <c r="U134" s="70"/>
      <c r="V134" s="70"/>
      <c r="W134" s="70"/>
      <c r="X134" s="70"/>
    </row>
    <row r="135" spans="1:24" s="88" customFormat="1" ht="20.100000000000001" customHeight="1" x14ac:dyDescent="0.2">
      <c r="A135" s="868" t="s">
        <v>541</v>
      </c>
      <c r="B135" s="868"/>
      <c r="C135" s="868"/>
      <c r="D135" s="868"/>
      <c r="E135" s="868"/>
      <c r="F135" s="868"/>
      <c r="G135" s="868"/>
      <c r="H135" s="868"/>
      <c r="I135" s="868"/>
      <c r="J135" s="868"/>
      <c r="K135" s="868"/>
      <c r="L135" s="267"/>
      <c r="M135" s="268"/>
      <c r="N135" s="269"/>
      <c r="O135" s="270"/>
      <c r="P135" s="74"/>
      <c r="Q135" s="74"/>
      <c r="R135" s="74"/>
      <c r="S135" s="74"/>
      <c r="T135" s="74"/>
      <c r="U135" s="74"/>
      <c r="V135" s="74"/>
      <c r="W135" s="74"/>
      <c r="X135" s="74"/>
    </row>
    <row r="136" spans="1:24" s="113" customFormat="1" ht="20.100000000000001" customHeight="1" x14ac:dyDescent="0.25">
      <c r="A136" s="185"/>
      <c r="B136" s="185"/>
      <c r="C136" s="185"/>
      <c r="D136" s="185"/>
      <c r="E136" s="185"/>
      <c r="G136" s="185"/>
      <c r="H136" s="89" t="s">
        <v>8</v>
      </c>
      <c r="I136" s="338" t="b">
        <v>0</v>
      </c>
      <c r="J136" s="89"/>
      <c r="K136" s="263" t="b">
        <v>0</v>
      </c>
      <c r="L136" s="37" t="str">
        <f>IF(P136+P137&gt;1,"Scegliere una sola opzione","")</f>
        <v/>
      </c>
      <c r="M136" s="71"/>
      <c r="N136" s="186" t="str">
        <f>+IF(I136=TRUE,"1","0")</f>
        <v>0</v>
      </c>
      <c r="O136" s="186"/>
      <c r="P136" s="187">
        <f>N136*1</f>
        <v>0</v>
      </c>
      <c r="Q136" s="188"/>
      <c r="R136" s="71"/>
      <c r="S136" s="71"/>
      <c r="T136" s="71"/>
      <c r="U136" s="71"/>
      <c r="V136" s="71"/>
      <c r="W136" s="71"/>
      <c r="X136" s="71"/>
    </row>
    <row r="137" spans="1:24" s="112" customFormat="1" ht="21" customHeight="1" x14ac:dyDescent="0.25">
      <c r="A137" s="190"/>
      <c r="B137" s="190"/>
      <c r="C137" s="190"/>
      <c r="D137" s="190"/>
      <c r="E137" s="190"/>
      <c r="F137" s="190"/>
      <c r="G137" s="190"/>
      <c r="H137" s="249" t="s">
        <v>9</v>
      </c>
      <c r="I137" s="339" t="b">
        <v>0</v>
      </c>
      <c r="J137" s="190"/>
      <c r="K137" s="190"/>
      <c r="L137" s="30"/>
      <c r="M137" s="71"/>
      <c r="N137" s="186" t="str">
        <f>+IF(I137=TRUE,"1","0")</f>
        <v>0</v>
      </c>
      <c r="O137" s="70"/>
      <c r="P137" s="187">
        <f t="shared" ref="P137" si="4">N137*1</f>
        <v>0</v>
      </c>
      <c r="Q137" s="71"/>
      <c r="R137" s="71"/>
      <c r="S137" s="71"/>
      <c r="T137" s="71"/>
      <c r="U137" s="71"/>
      <c r="V137" s="71"/>
      <c r="W137" s="71"/>
      <c r="X137" s="71"/>
    </row>
    <row r="138" spans="1:24" s="112" customFormat="1" ht="21" customHeight="1" x14ac:dyDescent="0.25">
      <c r="A138" s="277"/>
      <c r="B138" s="277"/>
      <c r="C138" s="277"/>
      <c r="D138" s="277"/>
      <c r="E138" s="277"/>
      <c r="F138" s="277"/>
      <c r="G138" s="277"/>
      <c r="H138" s="277"/>
      <c r="I138" s="277"/>
      <c r="J138" s="277"/>
      <c r="K138" s="277"/>
      <c r="L138" s="30"/>
      <c r="M138" s="71"/>
      <c r="N138" s="186"/>
      <c r="O138" s="70"/>
      <c r="P138" s="188"/>
      <c r="Q138" s="71"/>
      <c r="R138" s="71"/>
      <c r="S138" s="71"/>
      <c r="T138" s="71"/>
      <c r="U138" s="71"/>
      <c r="V138" s="71"/>
      <c r="W138" s="71"/>
      <c r="X138" s="71"/>
    </row>
    <row r="139" spans="1:24" s="88" customFormat="1" ht="20.100000000000001" customHeight="1" x14ac:dyDescent="0.2">
      <c r="A139" s="868" t="s">
        <v>651</v>
      </c>
      <c r="B139" s="868"/>
      <c r="C139" s="868"/>
      <c r="D139" s="868"/>
      <c r="E139" s="868"/>
      <c r="F139" s="868"/>
      <c r="G139" s="868"/>
      <c r="H139" s="868"/>
      <c r="I139" s="868"/>
      <c r="J139" s="868"/>
      <c r="K139" s="868"/>
      <c r="L139" s="267"/>
      <c r="M139" s="268"/>
      <c r="N139" s="269"/>
      <c r="O139" s="270"/>
      <c r="P139" s="74"/>
      <c r="Q139" s="74"/>
      <c r="R139" s="74"/>
      <c r="S139" s="74"/>
      <c r="T139" s="74"/>
      <c r="U139" s="74"/>
      <c r="V139" s="74"/>
      <c r="W139" s="74"/>
      <c r="X139" s="74"/>
    </row>
    <row r="140" spans="1:24" s="113" customFormat="1" ht="20.100000000000001" customHeight="1" x14ac:dyDescent="0.25">
      <c r="A140" s="185"/>
      <c r="B140" s="185"/>
      <c r="C140" s="185"/>
      <c r="D140" s="185"/>
      <c r="E140" s="185"/>
      <c r="G140" s="185"/>
      <c r="H140" s="89" t="s">
        <v>8</v>
      </c>
      <c r="I140" s="338" t="b">
        <v>0</v>
      </c>
      <c r="J140" s="89"/>
      <c r="K140" s="263" t="b">
        <v>0</v>
      </c>
      <c r="L140" s="37" t="str">
        <f>IF(P140+P141&gt;1,"Scegliere una sola opzione",IF(AND(P140=0,P141=1,F147=0),"Vai alla domanda   D.3",""))</f>
        <v/>
      </c>
      <c r="M140" s="71"/>
      <c r="N140" s="186" t="str">
        <f>+IF(I140=TRUE,"1","0")</f>
        <v>0</v>
      </c>
      <c r="O140" s="186"/>
      <c r="P140" s="187">
        <f>N140*1</f>
        <v>0</v>
      </c>
      <c r="Q140" s="188"/>
      <c r="R140" s="71"/>
      <c r="S140" s="71"/>
      <c r="T140" s="71"/>
      <c r="U140" s="71"/>
      <c r="V140" s="71"/>
      <c r="W140" s="71"/>
      <c r="X140" s="71"/>
    </row>
    <row r="141" spans="1:24" s="112" customFormat="1" ht="21" customHeight="1" x14ac:dyDescent="0.25">
      <c r="A141" s="190"/>
      <c r="B141" s="190"/>
      <c r="C141" s="190"/>
      <c r="D141" s="190"/>
      <c r="E141" s="190"/>
      <c r="F141" s="190"/>
      <c r="G141" s="190"/>
      <c r="H141" s="249" t="s">
        <v>9</v>
      </c>
      <c r="I141" s="339" t="b">
        <v>0</v>
      </c>
      <c r="J141" s="190"/>
      <c r="K141" s="190"/>
      <c r="L141" s="30"/>
      <c r="M141" s="71"/>
      <c r="N141" s="186" t="str">
        <f>+IF(I141=TRUE,"1","0")</f>
        <v>0</v>
      </c>
      <c r="O141" s="70"/>
      <c r="P141" s="187">
        <f t="shared" ref="P141" si="5">N141*1</f>
        <v>0</v>
      </c>
      <c r="Q141" s="71"/>
      <c r="R141" s="71"/>
      <c r="S141" s="71"/>
      <c r="T141" s="71"/>
      <c r="U141" s="71"/>
      <c r="V141" s="71"/>
      <c r="W141" s="71"/>
      <c r="X141" s="71"/>
    </row>
    <row r="142" spans="1:24" s="112" customFormat="1" ht="21" customHeight="1" x14ac:dyDescent="0.25">
      <c r="F142" s="250"/>
      <c r="G142" s="250"/>
      <c r="H142" s="250"/>
      <c r="I142" s="250"/>
      <c r="J142" s="250"/>
      <c r="K142" s="250"/>
      <c r="L142" s="37"/>
      <c r="M142" s="71"/>
      <c r="N142" s="188"/>
      <c r="O142" s="71"/>
      <c r="P142" s="188"/>
      <c r="Q142" s="71"/>
      <c r="R142" s="71"/>
      <c r="S142" s="71"/>
      <c r="T142" s="71"/>
      <c r="U142" s="71"/>
      <c r="V142" s="71"/>
      <c r="W142" s="71"/>
      <c r="X142" s="71"/>
    </row>
    <row r="143" spans="1:24" s="112" customFormat="1" ht="28.15" customHeight="1" x14ac:dyDescent="0.25">
      <c r="A143" s="872" t="s">
        <v>652</v>
      </c>
      <c r="B143" s="872"/>
      <c r="C143" s="872"/>
      <c r="D143" s="872"/>
      <c r="E143" s="872"/>
      <c r="F143" s="872"/>
      <c r="G143" s="872"/>
      <c r="H143" s="872"/>
      <c r="I143" s="872"/>
      <c r="J143" s="872"/>
      <c r="K143" s="872"/>
      <c r="L143" s="30"/>
      <c r="M143" s="48"/>
      <c r="N143" s="48"/>
      <c r="O143" s="48"/>
      <c r="P143" s="48"/>
      <c r="Q143" s="48"/>
      <c r="R143" s="48"/>
      <c r="S143" s="71"/>
      <c r="T143" s="71"/>
      <c r="U143" s="71"/>
      <c r="V143" s="71"/>
      <c r="W143" s="71"/>
      <c r="X143" s="71"/>
    </row>
    <row r="144" spans="1:24" s="112" customFormat="1" ht="21" customHeight="1" x14ac:dyDescent="0.25">
      <c r="B144" s="70"/>
      <c r="C144" s="265"/>
      <c r="D144" s="265"/>
      <c r="E144" s="283" t="s">
        <v>548</v>
      </c>
      <c r="F144" s="360"/>
      <c r="G144" s="279"/>
      <c r="H144" s="280"/>
      <c r="I144" s="281"/>
      <c r="J144" s="281"/>
      <c r="K144" s="281"/>
      <c r="L144" s="858" t="str">
        <f>IF(SUM(F144:F146)&gt;(SUM(H44:K44)-H52-J52),"Attenzione: la somma dei dipendenti qui indicati supera il numero totale di dipendenti al netto dei dirigenti indicati nella sezione B)","")</f>
        <v/>
      </c>
      <c r="M144" s="48"/>
      <c r="N144" s="48"/>
      <c r="O144" s="48"/>
      <c r="P144" s="48"/>
      <c r="Q144" s="48"/>
      <c r="R144" s="48"/>
      <c r="S144" s="71"/>
      <c r="T144" s="71"/>
      <c r="U144" s="71"/>
      <c r="V144" s="71"/>
      <c r="W144" s="71"/>
      <c r="X144" s="71"/>
    </row>
    <row r="145" spans="1:24" s="112" customFormat="1" ht="21" customHeight="1" x14ac:dyDescent="0.25">
      <c r="A145" s="278"/>
      <c r="B145" s="70"/>
      <c r="C145" s="265"/>
      <c r="D145" s="265"/>
      <c r="E145" s="283" t="s">
        <v>570</v>
      </c>
      <c r="F145" s="360"/>
      <c r="G145" s="279"/>
      <c r="H145" s="265"/>
      <c r="I145" s="281"/>
      <c r="J145" s="281"/>
      <c r="K145" s="281"/>
      <c r="L145" s="858"/>
      <c r="M145" s="48"/>
      <c r="N145" s="48"/>
      <c r="O145" s="48"/>
      <c r="P145" s="48"/>
      <c r="Q145" s="48"/>
      <c r="R145" s="48"/>
      <c r="S145" s="71"/>
      <c r="T145" s="71"/>
      <c r="U145" s="71"/>
      <c r="V145" s="71"/>
      <c r="W145" s="71"/>
      <c r="X145" s="71"/>
    </row>
    <row r="146" spans="1:24" s="112" customFormat="1" ht="21.6" customHeight="1" x14ac:dyDescent="0.25">
      <c r="A146" s="189"/>
      <c r="B146" s="70"/>
      <c r="C146" s="189"/>
      <c r="D146" s="189"/>
      <c r="E146" s="283" t="s">
        <v>667</v>
      </c>
      <c r="F146" s="361"/>
      <c r="G146" s="282"/>
      <c r="H146" s="189"/>
      <c r="I146" s="189"/>
      <c r="J146" s="189"/>
      <c r="K146" s="189"/>
      <c r="L146" s="858"/>
      <c r="M146" s="48"/>
      <c r="N146" s="48"/>
      <c r="O146" s="48"/>
      <c r="P146" s="48"/>
      <c r="Q146" s="48"/>
      <c r="R146" s="48"/>
      <c r="S146" s="71"/>
      <c r="T146" s="71"/>
      <c r="U146" s="71"/>
      <c r="V146" s="71"/>
      <c r="W146" s="71"/>
      <c r="X146" s="71"/>
    </row>
    <row r="147" spans="1:24" s="112" customFormat="1" ht="41.45" customHeight="1" x14ac:dyDescent="0.25">
      <c r="A147" s="189"/>
      <c r="B147" s="248"/>
      <c r="C147" s="248"/>
      <c r="D147" s="248"/>
      <c r="E147" s="284" t="s">
        <v>653</v>
      </c>
      <c r="F147" s="359">
        <f>SUM(F144:F146)</f>
        <v>0</v>
      </c>
      <c r="G147" s="296" t="s">
        <v>534</v>
      </c>
      <c r="H147" s="314">
        <f>(SUM(H44:K44)-(H52+J52))</f>
        <v>0</v>
      </c>
      <c r="I147" s="897" t="s">
        <v>654</v>
      </c>
      <c r="J147" s="898"/>
      <c r="K147" s="898"/>
      <c r="L147" s="30"/>
      <c r="M147" s="48"/>
      <c r="N147" s="188"/>
      <c r="O147" s="48"/>
      <c r="P147" s="188"/>
      <c r="Q147" s="48"/>
      <c r="R147" s="48"/>
      <c r="S147" s="71"/>
      <c r="T147" s="71"/>
      <c r="U147" s="71"/>
      <c r="V147" s="71"/>
      <c r="W147" s="71"/>
      <c r="X147" s="71"/>
    </row>
    <row r="148" spans="1:24" s="112" customFormat="1" ht="21" customHeight="1" x14ac:dyDescent="0.25">
      <c r="A148" s="189"/>
      <c r="B148" s="248"/>
      <c r="C148" s="248"/>
      <c r="D148" s="248"/>
      <c r="E148" s="248"/>
      <c r="F148" s="248"/>
      <c r="G148" s="248"/>
      <c r="H148" s="248"/>
      <c r="I148" s="248"/>
      <c r="J148" s="248"/>
      <c r="K148" s="320"/>
      <c r="L148" s="30"/>
      <c r="M148" s="48"/>
      <c r="N148" s="188"/>
      <c r="O148" s="48"/>
      <c r="P148" s="188"/>
      <c r="Q148" s="48"/>
      <c r="R148" s="48"/>
      <c r="S148" s="71"/>
      <c r="T148" s="71"/>
      <c r="U148" s="71"/>
      <c r="V148" s="71"/>
      <c r="W148" s="71"/>
      <c r="X148" s="71"/>
    </row>
    <row r="149" spans="1:24" s="112" customFormat="1" ht="24.75" hidden="1" customHeight="1" x14ac:dyDescent="0.25">
      <c r="A149" s="308"/>
      <c r="B149" s="70"/>
      <c r="C149" s="70"/>
      <c r="D149" s="70"/>
      <c r="E149" s="321"/>
      <c r="F149" s="321"/>
      <c r="G149" s="321"/>
      <c r="H149" s="321"/>
      <c r="I149" s="321"/>
      <c r="J149" s="321"/>
      <c r="K149" s="321"/>
      <c r="L149" s="30"/>
      <c r="M149" s="48"/>
      <c r="N149" s="188"/>
      <c r="O149" s="48"/>
      <c r="P149" s="188"/>
      <c r="Q149" s="48"/>
      <c r="R149" s="48"/>
      <c r="S149" s="71"/>
      <c r="T149" s="71"/>
      <c r="U149" s="71"/>
      <c r="V149" s="71"/>
      <c r="W149" s="71"/>
      <c r="X149" s="71"/>
    </row>
    <row r="150" spans="1:24" s="111" customFormat="1" ht="24" hidden="1" customHeight="1" x14ac:dyDescent="0.2">
      <c r="A150" s="309"/>
      <c r="B150" s="248"/>
      <c r="C150" s="248"/>
      <c r="D150" s="248"/>
      <c r="E150" s="248"/>
      <c r="F150" s="248"/>
      <c r="G150" s="248"/>
      <c r="H150" s="248"/>
      <c r="I150" s="248"/>
      <c r="J150" s="248"/>
      <c r="K150" s="258"/>
      <c r="L150" s="55"/>
      <c r="M150" s="47"/>
      <c r="N150" s="188"/>
      <c r="O150" s="48"/>
      <c r="P150" s="188"/>
      <c r="Q150" s="70"/>
      <c r="R150" s="70"/>
      <c r="S150" s="70"/>
      <c r="T150" s="70"/>
      <c r="U150" s="70"/>
      <c r="V150" s="70"/>
      <c r="W150" s="70"/>
      <c r="X150" s="70"/>
    </row>
    <row r="151" spans="1:24" s="112" customFormat="1" ht="20.100000000000001" hidden="1" customHeight="1" x14ac:dyDescent="0.25">
      <c r="A151" s="278"/>
      <c r="B151" s="310"/>
      <c r="C151" s="310"/>
      <c r="D151" s="310"/>
      <c r="E151" s="310"/>
      <c r="F151" s="310"/>
      <c r="G151" s="310"/>
      <c r="H151" s="310"/>
      <c r="I151" s="310"/>
      <c r="J151" s="310"/>
      <c r="K151" s="310"/>
      <c r="L151" s="30"/>
      <c r="M151" s="48"/>
      <c r="N151" s="48"/>
      <c r="O151" s="48"/>
      <c r="P151" s="48"/>
      <c r="Q151" s="48"/>
      <c r="R151" s="48"/>
      <c r="S151" s="71"/>
      <c r="T151" s="71"/>
      <c r="U151" s="71"/>
      <c r="V151" s="71"/>
      <c r="W151" s="71"/>
      <c r="X151" s="71"/>
    </row>
    <row r="152" spans="1:24" s="112" customFormat="1" ht="24" hidden="1" customHeight="1" x14ac:dyDescent="0.25">
      <c r="A152" s="299"/>
      <c r="B152" s="248"/>
      <c r="C152" s="248"/>
      <c r="D152" s="248"/>
      <c r="E152" s="248"/>
      <c r="F152" s="248"/>
      <c r="G152" s="248"/>
      <c r="H152" s="248"/>
      <c r="I152" s="248"/>
      <c r="J152" s="248"/>
      <c r="K152" s="258"/>
      <c r="L152" s="25"/>
      <c r="M152" s="48"/>
      <c r="N152" s="188"/>
      <c r="O152" s="48"/>
      <c r="P152" s="188"/>
      <c r="Q152" s="48"/>
      <c r="R152" s="48"/>
      <c r="S152" s="71"/>
      <c r="T152" s="71"/>
      <c r="U152" s="71"/>
      <c r="V152" s="71"/>
      <c r="W152" s="71"/>
      <c r="X152" s="71"/>
    </row>
    <row r="153" spans="1:24" s="113" customFormat="1" ht="20.100000000000001" hidden="1" customHeight="1" x14ac:dyDescent="0.25">
      <c r="A153" s="311"/>
      <c r="B153" s="311"/>
      <c r="C153" s="311"/>
      <c r="D153" s="311"/>
      <c r="E153" s="311"/>
      <c r="F153" s="311"/>
      <c r="G153" s="311"/>
      <c r="H153" s="311"/>
      <c r="I153" s="311"/>
      <c r="J153" s="311"/>
      <c r="K153" s="311"/>
      <c r="L153" s="51"/>
      <c r="M153" s="71"/>
      <c r="N153" s="188"/>
      <c r="P153" s="188"/>
      <c r="R153" s="71"/>
      <c r="S153" s="71"/>
      <c r="T153" s="71"/>
      <c r="U153" s="71"/>
      <c r="V153" s="71"/>
      <c r="W153" s="71"/>
      <c r="X153" s="71"/>
    </row>
    <row r="154" spans="1:24" s="112" customFormat="1" ht="20.100000000000001" hidden="1" customHeight="1" x14ac:dyDescent="0.25">
      <c r="A154" s="300"/>
      <c r="B154" s="248"/>
      <c r="C154" s="248"/>
      <c r="D154" s="248"/>
      <c r="E154" s="248"/>
      <c r="F154" s="248"/>
      <c r="G154" s="248"/>
      <c r="H154" s="248"/>
      <c r="I154" s="248"/>
      <c r="J154" s="248"/>
      <c r="K154" s="322"/>
      <c r="M154" s="48"/>
      <c r="N154" s="188"/>
      <c r="O154" s="48"/>
      <c r="P154" s="188"/>
      <c r="Q154" s="48"/>
      <c r="R154" s="48"/>
      <c r="S154" s="71"/>
      <c r="T154" s="71"/>
      <c r="U154" s="71"/>
      <c r="V154" s="71"/>
      <c r="W154" s="71"/>
      <c r="X154" s="71"/>
    </row>
    <row r="155" spans="1:24" s="112" customFormat="1" ht="20.100000000000001" hidden="1" customHeight="1" x14ac:dyDescent="0.25">
      <c r="A155" s="189"/>
      <c r="B155" s="867"/>
      <c r="C155" s="867"/>
      <c r="D155" s="867"/>
      <c r="E155" s="867"/>
      <c r="F155" s="867"/>
      <c r="G155" s="867"/>
      <c r="H155" s="867"/>
      <c r="I155" s="867"/>
      <c r="J155" s="867"/>
      <c r="K155" s="320"/>
      <c r="L155" s="30"/>
      <c r="M155" s="48"/>
      <c r="N155" s="188"/>
      <c r="O155" s="48"/>
      <c r="P155" s="188"/>
      <c r="Q155" s="48"/>
      <c r="R155" s="48"/>
      <c r="S155" s="71"/>
      <c r="T155" s="71"/>
      <c r="U155" s="71"/>
      <c r="V155" s="71"/>
      <c r="W155" s="71"/>
      <c r="X155" s="71"/>
    </row>
    <row r="156" spans="1:24" s="112" customFormat="1" ht="20.100000000000001" hidden="1" customHeight="1" x14ac:dyDescent="0.25">
      <c r="A156" s="248"/>
      <c r="B156" s="866"/>
      <c r="C156" s="866"/>
      <c r="D156" s="866"/>
      <c r="E156" s="871"/>
      <c r="F156" s="871"/>
      <c r="G156" s="871"/>
      <c r="H156" s="871"/>
      <c r="I156" s="871"/>
      <c r="J156" s="871"/>
      <c r="K156" s="871"/>
      <c r="L156" s="30"/>
      <c r="M156" s="48"/>
      <c r="N156" s="48"/>
      <c r="O156" s="48"/>
      <c r="P156" s="48"/>
      <c r="Q156" s="48"/>
      <c r="R156" s="48"/>
      <c r="S156" s="71"/>
      <c r="T156" s="71"/>
      <c r="U156" s="71"/>
      <c r="V156" s="71"/>
      <c r="W156" s="71"/>
      <c r="X156" s="71"/>
    </row>
    <row r="157" spans="1:24" s="112" customFormat="1" ht="22.5" hidden="1" customHeight="1" x14ac:dyDescent="0.25">
      <c r="A157" s="265"/>
      <c r="B157" s="867"/>
      <c r="C157" s="867"/>
      <c r="D157" s="867"/>
      <c r="E157" s="867"/>
      <c r="F157" s="867"/>
      <c r="G157" s="867"/>
      <c r="H157" s="867"/>
      <c r="I157" s="867"/>
      <c r="J157" s="867"/>
      <c r="K157" s="258"/>
      <c r="L157" s="30"/>
      <c r="M157" s="48"/>
      <c r="N157" s="188"/>
      <c r="O157" s="48"/>
      <c r="P157" s="188"/>
      <c r="Q157" s="48"/>
      <c r="R157" s="48"/>
      <c r="S157" s="71"/>
      <c r="T157" s="71"/>
      <c r="U157" s="71"/>
      <c r="V157" s="71"/>
      <c r="W157" s="71"/>
      <c r="X157" s="71"/>
    </row>
    <row r="158" spans="1:24" s="112" customFormat="1" ht="20.100000000000001" hidden="1" customHeight="1" x14ac:dyDescent="0.25">
      <c r="A158" s="251"/>
      <c r="L158" s="44"/>
      <c r="M158" s="48"/>
      <c r="N158" s="186"/>
      <c r="O158" s="48"/>
      <c r="P158" s="188"/>
      <c r="Q158" s="48"/>
      <c r="R158" s="48"/>
      <c r="S158" s="71"/>
      <c r="T158" s="71"/>
      <c r="U158" s="71"/>
      <c r="V158" s="71"/>
      <c r="W158" s="71"/>
      <c r="X158" s="71"/>
    </row>
    <row r="159" spans="1:24" s="111" customFormat="1" ht="32.25" customHeight="1" x14ac:dyDescent="0.2">
      <c r="A159" s="865" t="s">
        <v>705</v>
      </c>
      <c r="B159" s="865"/>
      <c r="C159" s="865"/>
      <c r="D159" s="865"/>
      <c r="E159" s="865"/>
      <c r="F159" s="865"/>
      <c r="G159" s="865"/>
      <c r="H159" s="865"/>
      <c r="I159" s="865"/>
      <c r="J159" s="865"/>
      <c r="K159" s="865"/>
      <c r="L159" s="30"/>
      <c r="M159" s="25"/>
      <c r="N159" s="110"/>
      <c r="O159" s="109"/>
      <c r="P159" s="197"/>
      <c r="Q159" s="197"/>
    </row>
    <row r="160" spans="1:24" s="112" customFormat="1" ht="39" customHeight="1" x14ac:dyDescent="0.25">
      <c r="A160" s="887" t="s">
        <v>567</v>
      </c>
      <c r="B160" s="887"/>
      <c r="C160" s="887"/>
      <c r="D160" s="887"/>
      <c r="E160" s="887"/>
      <c r="F160" s="887"/>
      <c r="G160" s="887"/>
      <c r="H160" s="887"/>
      <c r="I160" s="887"/>
      <c r="J160" s="887"/>
      <c r="K160" s="887"/>
      <c r="L160" s="44"/>
      <c r="M160" s="48"/>
      <c r="N160" s="48"/>
      <c r="O160" s="48"/>
      <c r="P160" s="48"/>
      <c r="Q160" s="48"/>
      <c r="R160" s="48"/>
      <c r="S160" s="71"/>
      <c r="T160" s="71"/>
      <c r="U160" s="71"/>
      <c r="V160" s="71"/>
      <c r="W160" s="71"/>
      <c r="X160" s="71"/>
    </row>
    <row r="161" spans="1:24" s="112" customFormat="1" ht="20.100000000000001" customHeight="1" x14ac:dyDescent="0.25">
      <c r="B161" s="869" t="s">
        <v>528</v>
      </c>
      <c r="C161" s="869"/>
      <c r="D161" s="869"/>
      <c r="E161" s="869"/>
      <c r="F161" s="869"/>
      <c r="G161" s="869"/>
      <c r="H161" s="869"/>
      <c r="I161" s="869"/>
      <c r="J161" s="869"/>
      <c r="K161" s="340" t="b">
        <v>0</v>
      </c>
      <c r="L161" s="59" t="str">
        <f>IF(AND(P163+P164+P165+P166+P167&gt;0,P161+P162&gt;0),"Risposte non coerenti",IF(P161+P162&gt;1,"Scegliere una sola opzione",IF(P163+P164+P165+P166+P167&gt;2,"Attenzione: se sì, max 2 risposte possibili","")))</f>
        <v/>
      </c>
      <c r="M161" s="48"/>
      <c r="N161" s="186" t="str">
        <f>+IF(K161=TRUE,"1","0")</f>
        <v>0</v>
      </c>
      <c r="O161" s="48"/>
      <c r="P161" s="187">
        <f t="shared" ref="P161:P162" si="6">N161*1</f>
        <v>0</v>
      </c>
      <c r="Q161" s="48"/>
      <c r="R161" s="304"/>
      <c r="S161" s="71"/>
      <c r="T161" s="71"/>
      <c r="U161" s="71"/>
      <c r="V161" s="71"/>
      <c r="W161" s="71"/>
      <c r="X161" s="71"/>
    </row>
    <row r="162" spans="1:24" s="112" customFormat="1" ht="20.100000000000001" customHeight="1" x14ac:dyDescent="0.25">
      <c r="B162" s="869" t="s">
        <v>8</v>
      </c>
      <c r="C162" s="869"/>
      <c r="D162" s="869"/>
      <c r="E162" s="869"/>
      <c r="F162" s="869"/>
      <c r="G162" s="869"/>
      <c r="H162" s="869"/>
      <c r="I162" s="869"/>
      <c r="J162" s="869"/>
      <c r="K162" s="341" t="b">
        <v>0</v>
      </c>
      <c r="L162" s="59" t="str">
        <f>IF(P161+P162&gt;0,"Passare alla domanda E.3","")</f>
        <v/>
      </c>
      <c r="M162" s="48"/>
      <c r="N162" s="186" t="str">
        <f>+IF(K162=TRUE,"1","0")</f>
        <v>0</v>
      </c>
      <c r="O162" s="113"/>
      <c r="P162" s="187">
        <f t="shared" si="6"/>
        <v>0</v>
      </c>
      <c r="Q162" s="48"/>
      <c r="R162" s="302"/>
      <c r="S162" s="71"/>
      <c r="T162" s="71"/>
      <c r="U162" s="71"/>
      <c r="V162" s="71"/>
      <c r="W162" s="71"/>
      <c r="X162" s="71"/>
    </row>
    <row r="163" spans="1:24" s="191" customFormat="1" ht="20.100000000000001" customHeight="1" x14ac:dyDescent="0.2">
      <c r="B163" s="869" t="s">
        <v>558</v>
      </c>
      <c r="C163" s="869"/>
      <c r="D163" s="869"/>
      <c r="E163" s="869"/>
      <c r="F163" s="869"/>
      <c r="G163" s="869"/>
      <c r="H163" s="869"/>
      <c r="I163" s="869" t="b">
        <v>0</v>
      </c>
      <c r="J163" s="869"/>
      <c r="K163" s="341" t="b">
        <v>0</v>
      </c>
      <c r="L163" s="41"/>
      <c r="M163" s="50"/>
      <c r="N163" s="186" t="str">
        <f t="shared" ref="N163" si="7">+IF(K163=TRUE,"1","0")</f>
        <v>0</v>
      </c>
      <c r="O163" s="48"/>
      <c r="P163" s="187">
        <f>N163*1</f>
        <v>0</v>
      </c>
      <c r="Q163" s="50"/>
      <c r="R163" s="303"/>
      <c r="S163" s="128"/>
      <c r="T163" s="128"/>
      <c r="U163" s="128"/>
      <c r="V163" s="128"/>
      <c r="W163" s="128"/>
      <c r="X163" s="128"/>
    </row>
    <row r="164" spans="1:24" s="191" customFormat="1" ht="20.100000000000001" customHeight="1" x14ac:dyDescent="0.2">
      <c r="B164" s="869" t="s">
        <v>556</v>
      </c>
      <c r="C164" s="869"/>
      <c r="D164" s="869"/>
      <c r="E164" s="869"/>
      <c r="F164" s="869"/>
      <c r="G164" s="869"/>
      <c r="H164" s="869"/>
      <c r="I164" s="869" t="b">
        <v>0</v>
      </c>
      <c r="J164" s="869"/>
      <c r="K164" s="341" t="b">
        <v>0</v>
      </c>
      <c r="L164" s="347"/>
      <c r="M164" s="38"/>
      <c r="N164" s="186" t="str">
        <f t="shared" ref="N164" si="8">+IF(K164=TRUE,"1","0")</f>
        <v>0</v>
      </c>
      <c r="O164" s="48"/>
      <c r="P164" s="187">
        <f t="shared" ref="P164" si="9">N164*1</f>
        <v>0</v>
      </c>
      <c r="Q164" s="192"/>
      <c r="R164" s="303"/>
    </row>
    <row r="165" spans="1:24" s="191" customFormat="1" ht="20.100000000000001" customHeight="1" x14ac:dyDescent="0.2">
      <c r="A165" s="255"/>
      <c r="B165" s="869" t="s">
        <v>655</v>
      </c>
      <c r="C165" s="869"/>
      <c r="D165" s="869"/>
      <c r="E165" s="869"/>
      <c r="F165" s="869"/>
      <c r="G165" s="869"/>
      <c r="H165" s="869"/>
      <c r="I165" s="869" t="b">
        <v>0</v>
      </c>
      <c r="J165" s="869"/>
      <c r="K165" s="341" t="b">
        <v>0</v>
      </c>
      <c r="L165" s="347"/>
      <c r="M165" s="38"/>
      <c r="N165" s="186" t="str">
        <f t="shared" ref="N165:N167" si="10">+IF(K165=TRUE,"1","0")</f>
        <v>0</v>
      </c>
      <c r="O165" s="48"/>
      <c r="P165" s="187">
        <f t="shared" ref="P165:P167" si="11">N165*1</f>
        <v>0</v>
      </c>
      <c r="Q165" s="192"/>
      <c r="R165" s="303"/>
    </row>
    <row r="166" spans="1:24" s="112" customFormat="1" ht="32.25" customHeight="1" x14ac:dyDescent="0.25">
      <c r="B166" s="869" t="s">
        <v>656</v>
      </c>
      <c r="C166" s="869"/>
      <c r="D166" s="869"/>
      <c r="E166" s="869"/>
      <c r="F166" s="869"/>
      <c r="G166" s="869"/>
      <c r="H166" s="869"/>
      <c r="I166" s="869"/>
      <c r="J166" s="869"/>
      <c r="K166" s="375" t="b">
        <v>0</v>
      </c>
      <c r="L166" s="30"/>
      <c r="M166" s="48"/>
      <c r="N166" s="186" t="str">
        <f t="shared" si="10"/>
        <v>0</v>
      </c>
      <c r="O166" s="48"/>
      <c r="P166" s="187">
        <f t="shared" si="11"/>
        <v>0</v>
      </c>
      <c r="Q166" s="48"/>
      <c r="R166" s="48"/>
      <c r="S166" s="71"/>
      <c r="T166" s="71"/>
      <c r="U166" s="71"/>
      <c r="V166" s="71"/>
      <c r="W166" s="71"/>
      <c r="X166" s="71"/>
    </row>
    <row r="167" spans="1:24" s="112" customFormat="1" ht="20.100000000000001" customHeight="1" x14ac:dyDescent="0.25">
      <c r="A167" s="256"/>
      <c r="B167" s="869" t="s">
        <v>557</v>
      </c>
      <c r="C167" s="869"/>
      <c r="D167" s="869"/>
      <c r="E167" s="869"/>
      <c r="F167" s="869"/>
      <c r="G167" s="869"/>
      <c r="H167" s="869"/>
      <c r="I167" s="869"/>
      <c r="J167" s="869"/>
      <c r="K167" s="341" t="b">
        <v>0</v>
      </c>
      <c r="L167" s="347"/>
      <c r="M167" s="30"/>
      <c r="N167" s="186" t="str">
        <f t="shared" si="10"/>
        <v>0</v>
      </c>
      <c r="P167" s="187">
        <f t="shared" si="11"/>
        <v>0</v>
      </c>
      <c r="Q167" s="115"/>
      <c r="R167" s="302"/>
    </row>
    <row r="168" spans="1:24" ht="20.100000000000001" customHeight="1" x14ac:dyDescent="0.25"/>
    <row r="169" spans="1:24" s="112" customFormat="1" ht="31.5" customHeight="1" x14ac:dyDescent="0.25">
      <c r="A169" s="887" t="s">
        <v>657</v>
      </c>
      <c r="B169" s="887"/>
      <c r="C169" s="887"/>
      <c r="D169" s="887"/>
      <c r="E169" s="887"/>
      <c r="F169" s="887"/>
      <c r="G169" s="887"/>
      <c r="H169" s="887"/>
      <c r="I169" s="887"/>
      <c r="J169" s="887"/>
      <c r="K169" s="887"/>
      <c r="L169" s="858" t="str">
        <f>IF(AND(P161+P162&gt;0,P170+P171+P172+P173+P174+P175+P176&gt;0),"Risposte non coerenti con quanto indicato in E.1","")</f>
        <v/>
      </c>
      <c r="M169" s="858"/>
      <c r="N169" s="115"/>
      <c r="O169" s="115"/>
      <c r="P169" s="194"/>
      <c r="Q169" s="115"/>
      <c r="R169" s="302"/>
    </row>
    <row r="170" spans="1:24" s="112" customFormat="1" ht="20.100000000000001" customHeight="1" x14ac:dyDescent="0.25">
      <c r="A170" s="253"/>
      <c r="B170" s="869" t="s">
        <v>525</v>
      </c>
      <c r="C170" s="869"/>
      <c r="D170" s="869"/>
      <c r="E170" s="869"/>
      <c r="F170" s="869"/>
      <c r="G170" s="869"/>
      <c r="H170" s="869"/>
      <c r="I170" s="869"/>
      <c r="J170" s="869"/>
      <c r="K170" s="342" t="b">
        <v>0</v>
      </c>
      <c r="L170" s="51" t="str">
        <f>IF(AND(P170=1,P171+P172+P173+P174+P175+P176&gt;0),"Attenzione: risposte non coerenti","")</f>
        <v/>
      </c>
      <c r="M170" s="48"/>
      <c r="N170" s="186" t="str">
        <f>+IF(K170=TRUE,"1","0")</f>
        <v>0</v>
      </c>
      <c r="O170" s="48"/>
      <c r="P170" s="187">
        <f t="shared" ref="P170:P171" si="12">N170*1</f>
        <v>0</v>
      </c>
      <c r="Q170" s="48"/>
      <c r="R170" s="302"/>
      <c r="S170" s="71"/>
      <c r="T170" s="71"/>
      <c r="U170" s="71"/>
      <c r="V170" s="71"/>
      <c r="W170" s="71"/>
      <c r="X170" s="71"/>
    </row>
    <row r="171" spans="1:24" s="191" customFormat="1" ht="20.100000000000001" customHeight="1" x14ac:dyDescent="0.25">
      <c r="A171" s="254"/>
      <c r="B171" s="869" t="s">
        <v>542</v>
      </c>
      <c r="C171" s="869"/>
      <c r="D171" s="869"/>
      <c r="E171" s="869"/>
      <c r="F171" s="869"/>
      <c r="G171" s="869"/>
      <c r="H171" s="869"/>
      <c r="I171" s="869"/>
      <c r="J171" s="869"/>
      <c r="K171" s="341" t="b">
        <v>0</v>
      </c>
      <c r="L171" s="347"/>
      <c r="M171" s="50"/>
      <c r="N171" s="186" t="str">
        <f>+IF(K171=TRUE,"1","0")</f>
        <v>0</v>
      </c>
      <c r="O171" s="113"/>
      <c r="P171" s="187">
        <f t="shared" si="12"/>
        <v>0</v>
      </c>
      <c r="Q171" s="50"/>
      <c r="R171" s="303"/>
      <c r="S171" s="128"/>
      <c r="T171" s="128"/>
      <c r="U171" s="128"/>
      <c r="V171" s="128"/>
      <c r="W171" s="128"/>
      <c r="X171" s="128"/>
    </row>
    <row r="172" spans="1:24" s="191" customFormat="1" ht="20.100000000000001" customHeight="1" x14ac:dyDescent="0.2">
      <c r="A172" s="254"/>
      <c r="B172" s="869" t="s">
        <v>526</v>
      </c>
      <c r="C172" s="869"/>
      <c r="D172" s="869"/>
      <c r="E172" s="869"/>
      <c r="F172" s="869"/>
      <c r="G172" s="869"/>
      <c r="H172" s="869"/>
      <c r="I172" s="869"/>
      <c r="J172" s="869"/>
      <c r="K172" s="341" t="b">
        <v>0</v>
      </c>
      <c r="L172" s="347"/>
      <c r="M172" s="50"/>
      <c r="N172" s="186" t="str">
        <f t="shared" ref="N172:N175" si="13">+IF(K172=TRUE,"1","0")</f>
        <v>0</v>
      </c>
      <c r="O172" s="48"/>
      <c r="P172" s="187">
        <f>N172*1</f>
        <v>0</v>
      </c>
      <c r="Q172" s="50"/>
      <c r="R172" s="303"/>
      <c r="S172" s="128"/>
      <c r="T172" s="128"/>
      <c r="U172" s="128"/>
      <c r="V172" s="128"/>
      <c r="W172" s="128"/>
      <c r="X172" s="128"/>
    </row>
    <row r="173" spans="1:24" s="191" customFormat="1" ht="24.75" customHeight="1" x14ac:dyDescent="0.2">
      <c r="A173" s="255"/>
      <c r="B173" s="869" t="s">
        <v>663</v>
      </c>
      <c r="C173" s="869"/>
      <c r="D173" s="869"/>
      <c r="E173" s="869"/>
      <c r="F173" s="869"/>
      <c r="G173" s="869"/>
      <c r="H173" s="869"/>
      <c r="I173" s="869"/>
      <c r="J173" s="869"/>
      <c r="K173" s="341" t="b">
        <v>0</v>
      </c>
      <c r="L173" s="41"/>
      <c r="M173" s="38"/>
      <c r="N173" s="186" t="str">
        <f t="shared" si="13"/>
        <v>0</v>
      </c>
      <c r="O173" s="48"/>
      <c r="P173" s="187">
        <f t="shared" ref="P173:P175" si="14">N173*1</f>
        <v>0</v>
      </c>
      <c r="Q173" s="192"/>
      <c r="R173" s="192"/>
    </row>
    <row r="174" spans="1:24" s="191" customFormat="1" ht="20.100000000000001" customHeight="1" x14ac:dyDescent="0.2">
      <c r="A174" s="255"/>
      <c r="B174" s="869" t="s">
        <v>529</v>
      </c>
      <c r="C174" s="869"/>
      <c r="D174" s="869"/>
      <c r="E174" s="869"/>
      <c r="F174" s="869"/>
      <c r="G174" s="869"/>
      <c r="H174" s="869"/>
      <c r="I174" s="869"/>
      <c r="J174" s="869"/>
      <c r="K174" s="341" t="b">
        <v>0</v>
      </c>
      <c r="M174" s="38"/>
      <c r="N174" s="186" t="str">
        <f t="shared" si="13"/>
        <v>0</v>
      </c>
      <c r="O174" s="48"/>
      <c r="P174" s="187">
        <f t="shared" si="14"/>
        <v>0</v>
      </c>
      <c r="Q174" s="192"/>
      <c r="R174" s="192"/>
    </row>
    <row r="175" spans="1:24" s="191" customFormat="1" ht="20.100000000000001" customHeight="1" x14ac:dyDescent="0.2">
      <c r="A175" s="255"/>
      <c r="B175" s="869" t="s">
        <v>527</v>
      </c>
      <c r="C175" s="869"/>
      <c r="D175" s="869"/>
      <c r="E175" s="869"/>
      <c r="F175" s="869"/>
      <c r="G175" s="869" t="b">
        <v>0</v>
      </c>
      <c r="H175" s="869"/>
      <c r="I175" s="869"/>
      <c r="J175" s="869"/>
      <c r="K175" s="341" t="b">
        <v>0</v>
      </c>
      <c r="L175" s="41"/>
      <c r="M175" s="38"/>
      <c r="N175" s="186" t="str">
        <f t="shared" si="13"/>
        <v>0</v>
      </c>
      <c r="O175" s="48"/>
      <c r="P175" s="187">
        <f t="shared" si="14"/>
        <v>0</v>
      </c>
      <c r="Q175" s="192"/>
      <c r="R175" s="192"/>
    </row>
    <row r="176" spans="1:24" s="112" customFormat="1" ht="20.100000000000001" customHeight="1" x14ac:dyDescent="0.25">
      <c r="A176" s="255"/>
      <c r="B176" s="869" t="s">
        <v>658</v>
      </c>
      <c r="C176" s="869"/>
      <c r="D176" s="869"/>
      <c r="E176" s="869"/>
      <c r="F176" s="869"/>
      <c r="G176" s="869"/>
      <c r="H176" s="869"/>
      <c r="I176" s="869"/>
      <c r="J176" s="869"/>
      <c r="K176" s="341" t="b">
        <v>0</v>
      </c>
      <c r="L176" s="370"/>
      <c r="M176" s="30"/>
      <c r="N176" s="186" t="str">
        <f t="shared" ref="N176" si="15">+IF(K176=TRUE,"1","0")</f>
        <v>0</v>
      </c>
      <c r="O176" s="48"/>
      <c r="P176" s="187">
        <f t="shared" ref="P176" si="16">N176*1</f>
        <v>0</v>
      </c>
      <c r="Q176" s="115"/>
      <c r="R176" s="304"/>
    </row>
    <row r="177" spans="1:24" s="112" customFormat="1" ht="20.100000000000001" customHeight="1" x14ac:dyDescent="0.25">
      <c r="A177" s="256"/>
      <c r="B177" s="253"/>
      <c r="C177" s="253"/>
      <c r="D177" s="253"/>
      <c r="E177" s="253"/>
      <c r="F177" s="253"/>
      <c r="G177" s="253"/>
      <c r="H177" s="253"/>
      <c r="I177" s="253"/>
      <c r="J177" s="86"/>
      <c r="K177" s="257"/>
      <c r="L177" s="41"/>
      <c r="M177" s="30"/>
      <c r="N177" s="85"/>
      <c r="P177" s="85"/>
      <c r="Q177" s="115"/>
      <c r="R177" s="115"/>
    </row>
    <row r="178" spans="1:24" s="112" customFormat="1" ht="20.100000000000001" customHeight="1" x14ac:dyDescent="0.25">
      <c r="A178" s="887" t="s">
        <v>660</v>
      </c>
      <c r="B178" s="887"/>
      <c r="C178" s="887"/>
      <c r="D178" s="887"/>
      <c r="E178" s="887"/>
      <c r="F178" s="887"/>
      <c r="G178" s="887"/>
      <c r="H178" s="887"/>
      <c r="I178" s="887"/>
      <c r="J178" s="887"/>
      <c r="K178" s="887"/>
      <c r="L178" s="41"/>
      <c r="M178" s="30"/>
      <c r="N178" s="188"/>
      <c r="O178" s="48"/>
      <c r="P178" s="188"/>
      <c r="Q178" s="115"/>
      <c r="R178" s="115"/>
    </row>
    <row r="179" spans="1:24" s="112" customFormat="1" ht="20.100000000000001" customHeight="1" x14ac:dyDescent="0.25">
      <c r="A179" s="248"/>
      <c r="B179" s="869" t="s">
        <v>661</v>
      </c>
      <c r="C179" s="869"/>
      <c r="D179" s="869"/>
      <c r="E179" s="869"/>
      <c r="F179" s="869"/>
      <c r="G179" s="869"/>
      <c r="H179" s="869"/>
      <c r="I179" s="869"/>
      <c r="J179" s="869"/>
      <c r="K179" s="376" t="b">
        <v>0</v>
      </c>
      <c r="L179" s="30"/>
      <c r="M179" s="30"/>
      <c r="N179" s="186" t="str">
        <f t="shared" ref="N179:N182" si="17">+IF(K179=TRUE,"1","0")</f>
        <v>0</v>
      </c>
      <c r="O179" s="48"/>
      <c r="P179" s="187">
        <f t="shared" ref="P179:P182" si="18">N179*1</f>
        <v>0</v>
      </c>
      <c r="Q179" s="115"/>
      <c r="R179" s="115"/>
    </row>
    <row r="180" spans="1:24" s="191" customFormat="1" ht="20.100000000000001" customHeight="1" x14ac:dyDescent="0.2">
      <c r="A180" s="207"/>
      <c r="B180" s="869" t="s">
        <v>662</v>
      </c>
      <c r="C180" s="869"/>
      <c r="D180" s="869"/>
      <c r="E180" s="869"/>
      <c r="F180" s="869"/>
      <c r="G180" s="869"/>
      <c r="H180" s="869"/>
      <c r="I180" s="869"/>
      <c r="J180" s="869"/>
      <c r="K180" s="376" t="b">
        <v>0</v>
      </c>
      <c r="L180" s="72"/>
      <c r="M180" s="50"/>
      <c r="N180" s="186" t="str">
        <f t="shared" si="17"/>
        <v>0</v>
      </c>
      <c r="O180" s="48"/>
      <c r="P180" s="187">
        <f t="shared" si="18"/>
        <v>0</v>
      </c>
      <c r="Q180" s="50"/>
      <c r="R180" s="303"/>
      <c r="S180" s="128"/>
      <c r="T180" s="128"/>
      <c r="U180" s="128"/>
      <c r="V180" s="128"/>
      <c r="W180" s="128"/>
      <c r="X180" s="128"/>
    </row>
    <row r="181" spans="1:24" s="191" customFormat="1" ht="20.100000000000001" customHeight="1" x14ac:dyDescent="0.2">
      <c r="A181" s="207"/>
      <c r="B181" s="869" t="s">
        <v>664</v>
      </c>
      <c r="C181" s="869"/>
      <c r="D181" s="869"/>
      <c r="E181" s="869"/>
      <c r="F181" s="869"/>
      <c r="G181" s="869"/>
      <c r="H181" s="869"/>
      <c r="I181" s="869"/>
      <c r="J181" s="869"/>
      <c r="K181" s="376" t="b">
        <v>0</v>
      </c>
      <c r="L181" s="72"/>
      <c r="M181" s="38"/>
      <c r="N181" s="186" t="str">
        <f t="shared" si="17"/>
        <v>0</v>
      </c>
      <c r="O181" s="48"/>
      <c r="P181" s="187">
        <f t="shared" si="18"/>
        <v>0</v>
      </c>
      <c r="Q181" s="192"/>
      <c r="R181" s="371"/>
    </row>
    <row r="182" spans="1:24" s="112" customFormat="1" ht="20.100000000000001" customHeight="1" x14ac:dyDescent="0.25">
      <c r="A182" s="248"/>
      <c r="B182" s="869" t="s">
        <v>720</v>
      </c>
      <c r="C182" s="869"/>
      <c r="D182" s="869"/>
      <c r="E182" s="869"/>
      <c r="F182" s="869"/>
      <c r="G182" s="869"/>
      <c r="H182" s="869"/>
      <c r="I182" s="869"/>
      <c r="J182" s="869"/>
      <c r="K182" s="376" t="b">
        <v>0</v>
      </c>
      <c r="L182" s="39"/>
      <c r="M182" s="30"/>
      <c r="N182" s="186" t="str">
        <f t="shared" si="17"/>
        <v>0</v>
      </c>
      <c r="O182" s="48"/>
      <c r="P182" s="187">
        <f t="shared" si="18"/>
        <v>0</v>
      </c>
      <c r="Q182" s="194"/>
      <c r="R182" s="115"/>
    </row>
    <row r="183" spans="1:24" s="191" customFormat="1" ht="20.100000000000001" customHeight="1" x14ac:dyDescent="0.25">
      <c r="A183" s="207"/>
      <c r="B183" s="372" t="s">
        <v>393</v>
      </c>
      <c r="C183" s="369"/>
      <c r="D183" s="369"/>
      <c r="E183" s="861" t="s">
        <v>725</v>
      </c>
      <c r="F183" s="862"/>
      <c r="G183" s="862"/>
      <c r="H183" s="862"/>
      <c r="I183" s="862"/>
      <c r="J183" s="862"/>
      <c r="K183" s="863"/>
      <c r="L183" s="72"/>
      <c r="M183" s="38"/>
      <c r="N183" s="188"/>
      <c r="O183" s="197"/>
      <c r="P183" s="188"/>
      <c r="Q183" s="192"/>
      <c r="R183" s="303"/>
    </row>
    <row r="184" spans="1:24" s="112" customFormat="1" ht="20.100000000000001" customHeight="1" x14ac:dyDescent="0.25">
      <c r="A184" s="312"/>
      <c r="B184" s="253"/>
      <c r="C184" s="253"/>
      <c r="D184" s="253"/>
      <c r="E184" s="253"/>
      <c r="F184" s="253"/>
      <c r="G184" s="253"/>
      <c r="H184" s="253"/>
      <c r="I184" s="253"/>
      <c r="J184" s="253"/>
      <c r="K184" s="253"/>
      <c r="L184" s="370"/>
      <c r="M184" s="30"/>
      <c r="N184" s="85"/>
      <c r="P184" s="85"/>
      <c r="Q184" s="115"/>
      <c r="R184" s="304"/>
    </row>
    <row r="185" spans="1:24" s="112" customFormat="1" ht="33.6" hidden="1" customHeight="1" x14ac:dyDescent="0.25">
      <c r="A185" s="872" t="s">
        <v>703</v>
      </c>
      <c r="B185" s="872"/>
      <c r="C185" s="872"/>
      <c r="D185" s="872"/>
      <c r="E185" s="872"/>
      <c r="F185" s="872"/>
      <c r="G185" s="872"/>
      <c r="H185" s="872"/>
      <c r="I185" s="872"/>
      <c r="J185" s="872"/>
      <c r="K185" s="872"/>
      <c r="L185" s="41"/>
      <c r="M185" s="30"/>
      <c r="N185" s="85"/>
      <c r="P185" s="73"/>
      <c r="Q185" s="115"/>
      <c r="R185" s="115"/>
    </row>
    <row r="186" spans="1:24" s="112" customFormat="1" ht="36" hidden="1" customHeight="1" x14ac:dyDescent="0.25">
      <c r="B186" s="253"/>
      <c r="C186" s="253"/>
      <c r="D186" s="253"/>
      <c r="E186" s="253"/>
      <c r="F186" s="253"/>
      <c r="G186" s="343"/>
      <c r="H186" s="297" t="s">
        <v>534</v>
      </c>
      <c r="I186" s="314">
        <f>(SUM(D44:K44))/2</f>
        <v>0</v>
      </c>
      <c r="J186" s="897" t="s">
        <v>704</v>
      </c>
      <c r="K186" s="898"/>
      <c r="L186" s="44" t="str">
        <f>IF(G186&gt;(SUM(D44:K44)/2),"Attenzione: i dipendenti qui indicati superano il numero medio di dipendenti 2024 ricavabile da B.1","")</f>
        <v/>
      </c>
      <c r="M186" s="30"/>
      <c r="N186" s="118"/>
      <c r="O186" s="118"/>
      <c r="P186" s="323"/>
      <c r="Q186" s="323"/>
      <c r="R186" s="115"/>
    </row>
    <row r="187" spans="1:24" s="191" customFormat="1" ht="20.100000000000001" hidden="1" customHeight="1" x14ac:dyDescent="0.2">
      <c r="A187" s="373"/>
      <c r="B187" s="373"/>
      <c r="C187" s="373"/>
      <c r="D187" s="373"/>
      <c r="E187" s="373"/>
      <c r="F187" s="373"/>
      <c r="G187" s="373"/>
      <c r="H187" s="373"/>
      <c r="I187" s="373"/>
      <c r="J187" s="373"/>
      <c r="K187" s="373"/>
      <c r="L187" s="41"/>
      <c r="M187" s="50"/>
      <c r="N187" s="188"/>
      <c r="O187" s="128"/>
      <c r="P187" s="188"/>
      <c r="Q187" s="50"/>
      <c r="R187" s="50"/>
      <c r="S187" s="128"/>
      <c r="T187" s="128"/>
      <c r="U187" s="128"/>
      <c r="V187" s="128"/>
      <c r="W187" s="128"/>
      <c r="X187" s="128"/>
    </row>
    <row r="188" spans="1:24" s="191" customFormat="1" ht="27.75" customHeight="1" x14ac:dyDescent="0.25">
      <c r="A188" s="872" t="s">
        <v>665</v>
      </c>
      <c r="B188" s="872"/>
      <c r="C188" s="872"/>
      <c r="D188" s="872"/>
      <c r="E188" s="872"/>
      <c r="F188" s="872"/>
      <c r="G188" s="872"/>
      <c r="H188" s="872"/>
      <c r="I188" s="872"/>
      <c r="J188" s="872"/>
      <c r="K188" s="872"/>
      <c r="L188" s="41"/>
      <c r="M188" s="50"/>
      <c r="N188" s="188"/>
      <c r="O188" s="128"/>
      <c r="P188" s="188"/>
      <c r="Q188" s="50"/>
      <c r="R188" s="50"/>
      <c r="S188" s="128"/>
      <c r="T188" s="128"/>
      <c r="U188" s="128"/>
      <c r="V188" s="128"/>
      <c r="W188" s="128"/>
      <c r="X188" s="128"/>
    </row>
    <row r="189" spans="1:24" s="112" customFormat="1" ht="20.100000000000001" customHeight="1" x14ac:dyDescent="0.25">
      <c r="A189" s="312"/>
      <c r="B189" s="869" t="s">
        <v>666</v>
      </c>
      <c r="C189" s="869"/>
      <c r="D189" s="869"/>
      <c r="E189" s="869"/>
      <c r="F189" s="869"/>
      <c r="G189" s="869"/>
      <c r="H189" s="869"/>
      <c r="I189" s="869"/>
      <c r="J189" s="869"/>
      <c r="K189" s="377" t="b">
        <v>0</v>
      </c>
      <c r="L189" s="59" t="str">
        <f>IF(AND(P190=0,P191=0,P189=1),"Passare alla sezione F","")</f>
        <v/>
      </c>
      <c r="M189" s="30"/>
      <c r="N189" s="186" t="str">
        <f t="shared" ref="N189:N191" si="19">+IF(K189=TRUE,"1","0")</f>
        <v>0</v>
      </c>
      <c r="O189" s="48"/>
      <c r="P189" s="187">
        <f t="shared" ref="P189:P191" si="20">N189*1</f>
        <v>0</v>
      </c>
      <c r="Q189" s="115"/>
      <c r="R189" s="304"/>
    </row>
    <row r="190" spans="1:24" s="112" customFormat="1" ht="30" customHeight="1" x14ac:dyDescent="0.25">
      <c r="B190" s="869" t="s">
        <v>668</v>
      </c>
      <c r="C190" s="869"/>
      <c r="D190" s="869"/>
      <c r="E190" s="869"/>
      <c r="F190" s="869"/>
      <c r="G190" s="869"/>
      <c r="H190" s="869"/>
      <c r="I190" s="869"/>
      <c r="J190" s="869"/>
      <c r="K190" s="378" t="b">
        <v>0</v>
      </c>
      <c r="L190" s="406" t="str">
        <f>IF(AND(P190=0,P191=0,P189=1),"↓↓↓","")</f>
        <v/>
      </c>
      <c r="M190" s="30"/>
      <c r="N190" s="186" t="str">
        <f t="shared" si="19"/>
        <v>0</v>
      </c>
      <c r="O190" s="48"/>
      <c r="P190" s="187">
        <f t="shared" si="20"/>
        <v>0</v>
      </c>
      <c r="Q190" s="115"/>
      <c r="R190" s="115"/>
    </row>
    <row r="191" spans="1:24" s="112" customFormat="1" ht="44.25" customHeight="1" x14ac:dyDescent="0.25">
      <c r="B191" s="869" t="s">
        <v>669</v>
      </c>
      <c r="C191" s="869"/>
      <c r="D191" s="869"/>
      <c r="E191" s="869"/>
      <c r="F191" s="869"/>
      <c r="G191" s="869"/>
      <c r="H191" s="869"/>
      <c r="I191" s="869"/>
      <c r="J191" s="869"/>
      <c r="K191" s="378" t="b">
        <v>0</v>
      </c>
      <c r="L191" s="400" t="str">
        <f>IF(AND(P189+P190+P191&gt;1),"Scegliere una sola opzione","")</f>
        <v/>
      </c>
      <c r="M191" s="30"/>
      <c r="N191" s="186" t="str">
        <f t="shared" si="19"/>
        <v>0</v>
      </c>
      <c r="O191" s="48"/>
      <c r="P191" s="187">
        <f t="shared" si="20"/>
        <v>0</v>
      </c>
      <c r="Q191" s="194"/>
      <c r="R191" s="115"/>
    </row>
    <row r="192" spans="1:24" s="112" customFormat="1" ht="20.100000000000001" customHeight="1" x14ac:dyDescent="0.25">
      <c r="B192" s="906"/>
      <c r="C192" s="906"/>
      <c r="D192" s="906"/>
      <c r="E192" s="906"/>
      <c r="F192" s="906"/>
      <c r="G192" s="906"/>
      <c r="H192" s="906"/>
      <c r="I192" s="906"/>
      <c r="J192" s="906"/>
      <c r="K192" s="257"/>
      <c r="L192" s="39"/>
      <c r="M192" s="30"/>
      <c r="N192" s="188"/>
      <c r="O192" s="48"/>
      <c r="P192" s="188"/>
      <c r="Q192" s="194"/>
      <c r="R192" s="115"/>
    </row>
    <row r="193" spans="1:18" s="112" customFormat="1" ht="27.75" customHeight="1" x14ac:dyDescent="0.25">
      <c r="A193" s="872" t="s">
        <v>670</v>
      </c>
      <c r="B193" s="872"/>
      <c r="C193" s="872"/>
      <c r="D193" s="872"/>
      <c r="E193" s="872"/>
      <c r="F193" s="872"/>
      <c r="G193" s="872"/>
      <c r="H193" s="872"/>
      <c r="I193" s="872"/>
      <c r="J193" s="872"/>
      <c r="K193" s="872"/>
      <c r="L193" s="39"/>
      <c r="M193" s="30"/>
      <c r="N193" s="188"/>
      <c r="O193" s="48"/>
      <c r="P193" s="188"/>
      <c r="Q193" s="194"/>
      <c r="R193" s="115"/>
    </row>
    <row r="194" spans="1:18" s="112" customFormat="1" ht="20.100000000000001" customHeight="1" x14ac:dyDescent="0.25">
      <c r="B194" s="869" t="s">
        <v>525</v>
      </c>
      <c r="C194" s="869"/>
      <c r="D194" s="869"/>
      <c r="E194" s="869"/>
      <c r="F194" s="869"/>
      <c r="G194" s="869"/>
      <c r="H194" s="869"/>
      <c r="I194" s="869"/>
      <c r="J194" s="869"/>
      <c r="K194" s="376" t="b">
        <v>0</v>
      </c>
      <c r="L194" s="51" t="str">
        <f>IF(AND(P194=1,P195+P196+P197&gt;0),"Attenzione: risposte non coerenti","")</f>
        <v/>
      </c>
      <c r="M194" s="30"/>
      <c r="N194" s="186" t="str">
        <f t="shared" ref="N194:N197" si="21">+IF(K194=TRUE,"1","0")</f>
        <v>0</v>
      </c>
      <c r="O194" s="48"/>
      <c r="P194" s="187">
        <f t="shared" ref="P194:P197" si="22">N194*1</f>
        <v>0</v>
      </c>
      <c r="Q194" s="194"/>
      <c r="R194" s="115"/>
    </row>
    <row r="195" spans="1:18" s="112" customFormat="1" ht="20.100000000000001" customHeight="1" x14ac:dyDescent="0.25">
      <c r="B195" s="869" t="s">
        <v>671</v>
      </c>
      <c r="C195" s="869"/>
      <c r="D195" s="869"/>
      <c r="E195" s="869"/>
      <c r="F195" s="869"/>
      <c r="G195" s="869"/>
      <c r="H195" s="869"/>
      <c r="I195" s="869"/>
      <c r="J195" s="869"/>
      <c r="K195" s="376" t="b">
        <v>0</v>
      </c>
      <c r="L195" s="30"/>
      <c r="M195" s="30"/>
      <c r="N195" s="186" t="str">
        <f t="shared" si="21"/>
        <v>0</v>
      </c>
      <c r="O195" s="48"/>
      <c r="P195" s="187">
        <f t="shared" si="22"/>
        <v>0</v>
      </c>
      <c r="Q195" s="115"/>
      <c r="R195" s="115"/>
    </row>
    <row r="196" spans="1:18" s="112" customFormat="1" ht="20.100000000000001" customHeight="1" x14ac:dyDescent="0.25">
      <c r="B196" s="869" t="s">
        <v>672</v>
      </c>
      <c r="C196" s="869"/>
      <c r="D196" s="869"/>
      <c r="E196" s="869"/>
      <c r="F196" s="869"/>
      <c r="G196" s="869"/>
      <c r="H196" s="869"/>
      <c r="I196" s="869"/>
      <c r="J196" s="869"/>
      <c r="K196" s="376" t="b">
        <v>0</v>
      </c>
      <c r="L196" s="39"/>
      <c r="M196" s="30"/>
      <c r="N196" s="186" t="str">
        <f t="shared" si="21"/>
        <v>0</v>
      </c>
      <c r="O196" s="48"/>
      <c r="P196" s="187">
        <f t="shared" si="22"/>
        <v>0</v>
      </c>
      <c r="Q196" s="194"/>
      <c r="R196" s="115"/>
    </row>
    <row r="197" spans="1:18" s="112" customFormat="1" ht="20.100000000000001" customHeight="1" x14ac:dyDescent="0.25">
      <c r="B197" s="869" t="s">
        <v>673</v>
      </c>
      <c r="C197" s="869"/>
      <c r="D197" s="869"/>
      <c r="E197" s="869"/>
      <c r="F197" s="869"/>
      <c r="G197" s="869"/>
      <c r="H197" s="869"/>
      <c r="I197" s="869"/>
      <c r="J197" s="869"/>
      <c r="K197" s="379" t="b">
        <v>0</v>
      </c>
      <c r="L197" s="72"/>
      <c r="M197" s="30"/>
      <c r="N197" s="186" t="str">
        <f t="shared" si="21"/>
        <v>0</v>
      </c>
      <c r="O197" s="48"/>
      <c r="P197" s="187">
        <f t="shared" si="22"/>
        <v>0</v>
      </c>
      <c r="Q197" s="194"/>
      <c r="R197" s="115"/>
    </row>
    <row r="198" spans="1:18" s="112" customFormat="1" ht="20.100000000000001" customHeight="1" x14ac:dyDescent="0.25">
      <c r="A198" s="113"/>
      <c r="B198" s="372" t="s">
        <v>393</v>
      </c>
      <c r="C198" s="369"/>
      <c r="D198" s="369"/>
      <c r="E198" s="861" t="s">
        <v>725</v>
      </c>
      <c r="F198" s="862"/>
      <c r="G198" s="862"/>
      <c r="H198" s="862"/>
      <c r="I198" s="862"/>
      <c r="J198" s="862"/>
      <c r="K198" s="863"/>
      <c r="L198" s="875" t="str">
        <f>IF(AND(P190=1,P189+P191=0,P194+P195+P196+P197&gt;=1),"Passare alla sezione F","")</f>
        <v/>
      </c>
      <c r="M198" s="876"/>
      <c r="N198" s="188"/>
      <c r="O198" s="197"/>
      <c r="P198" s="188"/>
      <c r="Q198" s="194"/>
      <c r="R198" s="115"/>
    </row>
    <row r="199" spans="1:18" s="112" customFormat="1" ht="20.100000000000001" customHeight="1" x14ac:dyDescent="0.25">
      <c r="A199" s="88"/>
      <c r="B199" s="73"/>
      <c r="C199" s="73"/>
      <c r="D199" s="253"/>
      <c r="E199" s="253"/>
      <c r="F199" s="253"/>
      <c r="G199" s="253"/>
      <c r="H199" s="253"/>
      <c r="I199" s="253"/>
      <c r="K199" s="257"/>
      <c r="L199" s="406" t="str">
        <f>IF(AND(P190=1,P189+P191=0,P194+P195+P196+P197&gt;=1),"↓↓↓","")</f>
        <v/>
      </c>
      <c r="M199" s="30"/>
      <c r="N199" s="85"/>
      <c r="O199" s="191"/>
      <c r="P199" s="85"/>
      <c r="Q199" s="194"/>
      <c r="R199" s="115"/>
    </row>
    <row r="200" spans="1:18" s="112" customFormat="1" ht="20.100000000000001" customHeight="1" x14ac:dyDescent="0.25">
      <c r="A200" s="872" t="s">
        <v>697</v>
      </c>
      <c r="B200" s="872"/>
      <c r="C200" s="872"/>
      <c r="D200" s="872"/>
      <c r="E200" s="872"/>
      <c r="F200" s="872"/>
      <c r="G200" s="872"/>
      <c r="H200" s="872"/>
      <c r="I200" s="872"/>
      <c r="J200" s="872"/>
      <c r="K200" s="872"/>
      <c r="L200" s="39"/>
      <c r="M200" s="30"/>
      <c r="N200" s="85"/>
      <c r="O200" s="191"/>
      <c r="P200" s="85"/>
      <c r="Q200" s="194"/>
      <c r="R200" s="115"/>
    </row>
    <row r="201" spans="1:18" s="112" customFormat="1" ht="20.100000000000001" customHeight="1" x14ac:dyDescent="0.25">
      <c r="A201" s="256"/>
      <c r="B201" s="869" t="s">
        <v>674</v>
      </c>
      <c r="C201" s="869"/>
      <c r="D201" s="869"/>
      <c r="E201" s="869"/>
      <c r="F201" s="869"/>
      <c r="G201" s="869"/>
      <c r="H201" s="869"/>
      <c r="I201" s="869"/>
      <c r="J201" s="869"/>
      <c r="K201" s="380" t="b">
        <v>0</v>
      </c>
      <c r="L201" s="39"/>
      <c r="M201" s="30"/>
      <c r="N201" s="186" t="str">
        <f t="shared" ref="N201:N208" si="23">+IF(K201=TRUE,"1","0")</f>
        <v>0</v>
      </c>
      <c r="O201" s="48"/>
      <c r="P201" s="187">
        <f t="shared" ref="P201:P208" si="24">N201*1</f>
        <v>0</v>
      </c>
      <c r="Q201" s="194"/>
      <c r="R201" s="115"/>
    </row>
    <row r="202" spans="1:18" s="112" customFormat="1" ht="20.100000000000001" customHeight="1" x14ac:dyDescent="0.25">
      <c r="A202" s="256"/>
      <c r="B202" s="869" t="s">
        <v>675</v>
      </c>
      <c r="C202" s="869"/>
      <c r="D202" s="869"/>
      <c r="E202" s="869"/>
      <c r="F202" s="869"/>
      <c r="G202" s="869"/>
      <c r="H202" s="869"/>
      <c r="I202" s="869"/>
      <c r="J202" s="869"/>
      <c r="K202" s="378" t="b">
        <v>0</v>
      </c>
      <c r="L202" s="39"/>
      <c r="M202" s="30"/>
      <c r="N202" s="186" t="str">
        <f t="shared" si="23"/>
        <v>0</v>
      </c>
      <c r="O202" s="48"/>
      <c r="P202" s="187">
        <f t="shared" si="24"/>
        <v>0</v>
      </c>
      <c r="Q202" s="194"/>
      <c r="R202" s="115"/>
    </row>
    <row r="203" spans="1:18" s="112" customFormat="1" ht="20.100000000000001" customHeight="1" x14ac:dyDescent="0.25">
      <c r="A203" s="256"/>
      <c r="B203" s="869" t="s">
        <v>676</v>
      </c>
      <c r="C203" s="869"/>
      <c r="D203" s="869"/>
      <c r="E203" s="869"/>
      <c r="F203" s="869"/>
      <c r="G203" s="869"/>
      <c r="H203" s="869"/>
      <c r="I203" s="869"/>
      <c r="J203" s="869"/>
      <c r="K203" s="378" t="b">
        <v>0</v>
      </c>
      <c r="L203" s="39"/>
      <c r="M203" s="30"/>
      <c r="N203" s="186" t="str">
        <f t="shared" si="23"/>
        <v>0</v>
      </c>
      <c r="O203" s="48"/>
      <c r="P203" s="187">
        <f t="shared" si="24"/>
        <v>0</v>
      </c>
      <c r="Q203" s="194"/>
      <c r="R203" s="115"/>
    </row>
    <row r="204" spans="1:18" s="112" customFormat="1" ht="20.100000000000001" customHeight="1" x14ac:dyDescent="0.25">
      <c r="A204" s="256"/>
      <c r="B204" s="869" t="s">
        <v>677</v>
      </c>
      <c r="C204" s="869"/>
      <c r="D204" s="869"/>
      <c r="E204" s="869"/>
      <c r="F204" s="869"/>
      <c r="G204" s="869"/>
      <c r="H204" s="869"/>
      <c r="I204" s="869"/>
      <c r="J204" s="869"/>
      <c r="K204" s="378" t="b">
        <v>0</v>
      </c>
      <c r="L204" s="72"/>
      <c r="M204" s="30"/>
      <c r="N204" s="186" t="str">
        <f t="shared" si="23"/>
        <v>0</v>
      </c>
      <c r="O204" s="48"/>
      <c r="P204" s="187">
        <f t="shared" si="24"/>
        <v>0</v>
      </c>
      <c r="Q204" s="194"/>
      <c r="R204" s="115"/>
    </row>
    <row r="205" spans="1:18" s="112" customFormat="1" ht="20.100000000000001" customHeight="1" x14ac:dyDescent="0.25">
      <c r="B205" s="869" t="s">
        <v>678</v>
      </c>
      <c r="C205" s="869"/>
      <c r="D205" s="869"/>
      <c r="E205" s="869"/>
      <c r="F205" s="869"/>
      <c r="G205" s="869"/>
      <c r="H205" s="869"/>
      <c r="I205" s="869"/>
      <c r="J205" s="869"/>
      <c r="K205" s="378" t="b">
        <v>0</v>
      </c>
      <c r="L205" s="39"/>
      <c r="M205" s="30"/>
      <c r="N205" s="186" t="str">
        <f t="shared" si="23"/>
        <v>0</v>
      </c>
      <c r="O205" s="48"/>
      <c r="P205" s="187">
        <f t="shared" si="24"/>
        <v>0</v>
      </c>
      <c r="Q205" s="194"/>
      <c r="R205" s="115"/>
    </row>
    <row r="206" spans="1:18" s="112" customFormat="1" ht="20.100000000000001" customHeight="1" x14ac:dyDescent="0.25">
      <c r="A206" s="256"/>
      <c r="B206" s="869" t="s">
        <v>679</v>
      </c>
      <c r="C206" s="869"/>
      <c r="D206" s="869"/>
      <c r="E206" s="869"/>
      <c r="F206" s="869"/>
      <c r="G206" s="869"/>
      <c r="H206" s="869"/>
      <c r="I206" s="869"/>
      <c r="J206" s="869"/>
      <c r="K206" s="378" t="b">
        <v>0</v>
      </c>
      <c r="L206" s="39"/>
      <c r="M206" s="30"/>
      <c r="N206" s="186" t="str">
        <f t="shared" si="23"/>
        <v>0</v>
      </c>
      <c r="O206" s="48"/>
      <c r="P206" s="187">
        <f t="shared" si="24"/>
        <v>0</v>
      </c>
      <c r="Q206" s="194"/>
      <c r="R206" s="115"/>
    </row>
    <row r="207" spans="1:18" s="112" customFormat="1" ht="20.100000000000001" customHeight="1" x14ac:dyDescent="0.25">
      <c r="A207" s="256"/>
      <c r="B207" s="869" t="s">
        <v>680</v>
      </c>
      <c r="C207" s="869"/>
      <c r="D207" s="869"/>
      <c r="E207" s="869"/>
      <c r="F207" s="869"/>
      <c r="G207" s="869"/>
      <c r="H207" s="869"/>
      <c r="I207" s="869"/>
      <c r="J207" s="869"/>
      <c r="K207" s="378" t="b">
        <v>0</v>
      </c>
      <c r="L207" s="39"/>
      <c r="M207" s="30"/>
      <c r="N207" s="186" t="str">
        <f t="shared" si="23"/>
        <v>0</v>
      </c>
      <c r="O207" s="48"/>
      <c r="P207" s="187">
        <f t="shared" si="24"/>
        <v>0</v>
      </c>
      <c r="Q207" s="194"/>
      <c r="R207" s="115"/>
    </row>
    <row r="208" spans="1:18" s="112" customFormat="1" ht="20.100000000000001" customHeight="1" x14ac:dyDescent="0.25">
      <c r="A208" s="256"/>
      <c r="B208" s="869" t="s">
        <v>681</v>
      </c>
      <c r="C208" s="869"/>
      <c r="D208" s="869"/>
      <c r="E208" s="869"/>
      <c r="F208" s="869"/>
      <c r="G208" s="869"/>
      <c r="H208" s="869"/>
      <c r="I208" s="869"/>
      <c r="J208" s="869"/>
      <c r="K208" s="379" t="b">
        <v>0</v>
      </c>
      <c r="L208" s="72"/>
      <c r="M208" s="30"/>
      <c r="N208" s="186" t="str">
        <f t="shared" si="23"/>
        <v>0</v>
      </c>
      <c r="O208" s="48"/>
      <c r="P208" s="187">
        <f t="shared" si="24"/>
        <v>0</v>
      </c>
      <c r="Q208" s="194"/>
      <c r="R208" s="115"/>
    </row>
    <row r="209" spans="1:21" s="112" customFormat="1" ht="20.100000000000001" customHeight="1" x14ac:dyDescent="0.25">
      <c r="A209" s="256"/>
      <c r="B209" s="372" t="s">
        <v>393</v>
      </c>
      <c r="C209" s="369"/>
      <c r="D209" s="369"/>
      <c r="E209" s="861" t="s">
        <v>725</v>
      </c>
      <c r="F209" s="862"/>
      <c r="G209" s="862"/>
      <c r="H209" s="862"/>
      <c r="I209" s="862"/>
      <c r="J209" s="862"/>
      <c r="K209" s="863"/>
      <c r="L209" s="42"/>
      <c r="M209" s="30"/>
      <c r="N209" s="188"/>
      <c r="O209" s="197"/>
      <c r="P209" s="188"/>
      <c r="Q209" s="85"/>
      <c r="R209" s="85"/>
      <c r="S209" s="85"/>
      <c r="T209" s="85"/>
      <c r="U209" s="85"/>
    </row>
    <row r="210" spans="1:21" s="112" customFormat="1" ht="20.100000000000001" customHeight="1" x14ac:dyDescent="0.25">
      <c r="A210" s="248"/>
      <c r="B210" s="248"/>
      <c r="C210" s="248"/>
      <c r="D210" s="248"/>
      <c r="E210" s="248"/>
      <c r="F210" s="248"/>
      <c r="G210" s="248"/>
      <c r="H210" s="248"/>
      <c r="I210" s="248"/>
      <c r="J210" s="248"/>
      <c r="K210" s="248"/>
      <c r="L210" s="42"/>
      <c r="M210" s="30"/>
      <c r="N210" s="85"/>
      <c r="O210" s="85"/>
      <c r="P210" s="85"/>
      <c r="Q210" s="85"/>
      <c r="R210" s="85"/>
      <c r="S210" s="85"/>
      <c r="T210" s="85"/>
      <c r="U210" s="85"/>
    </row>
    <row r="211" spans="1:21" s="112" customFormat="1" ht="20.100000000000001" customHeight="1" x14ac:dyDescent="0.25">
      <c r="A211" s="872" t="s">
        <v>728</v>
      </c>
      <c r="B211" s="872"/>
      <c r="C211" s="872"/>
      <c r="D211" s="872"/>
      <c r="E211" s="872"/>
      <c r="F211" s="872"/>
      <c r="G211" s="872"/>
      <c r="H211" s="872"/>
      <c r="I211" s="872"/>
      <c r="J211" s="872"/>
      <c r="K211" s="872"/>
      <c r="L211" s="41"/>
      <c r="M211" s="36"/>
      <c r="N211" s="85"/>
      <c r="P211" s="85"/>
      <c r="Q211" s="252"/>
    </row>
    <row r="212" spans="1:21" s="112" customFormat="1" ht="20.100000000000001" customHeight="1" x14ac:dyDescent="0.25">
      <c r="B212" s="869" t="s">
        <v>682</v>
      </c>
      <c r="C212" s="869"/>
      <c r="D212" s="869"/>
      <c r="E212" s="869"/>
      <c r="F212" s="869"/>
      <c r="G212" s="869"/>
      <c r="H212" s="869"/>
      <c r="I212" s="869"/>
      <c r="J212" s="869"/>
      <c r="K212" s="381" t="b">
        <v>0</v>
      </c>
      <c r="L212" s="41"/>
      <c r="M212" s="36"/>
      <c r="N212" s="186" t="str">
        <f t="shared" ref="N212:N217" si="25">+IF(K212=TRUE,"1","0")</f>
        <v>0</v>
      </c>
      <c r="O212" s="48"/>
      <c r="P212" s="187">
        <f t="shared" ref="P212:P217" si="26">N212*1</f>
        <v>0</v>
      </c>
      <c r="Q212" s="252"/>
    </row>
    <row r="213" spans="1:21" s="112" customFormat="1" ht="20.100000000000001" customHeight="1" x14ac:dyDescent="0.25">
      <c r="B213" s="869" t="s">
        <v>683</v>
      </c>
      <c r="C213" s="869"/>
      <c r="D213" s="869"/>
      <c r="E213" s="869"/>
      <c r="F213" s="869"/>
      <c r="G213" s="869"/>
      <c r="H213" s="869"/>
      <c r="I213" s="869"/>
      <c r="J213" s="869"/>
      <c r="K213" s="382" t="b">
        <v>0</v>
      </c>
      <c r="L213" s="41"/>
      <c r="M213" s="36"/>
      <c r="N213" s="186" t="str">
        <f t="shared" si="25"/>
        <v>0</v>
      </c>
      <c r="O213" s="48"/>
      <c r="P213" s="187">
        <f t="shared" si="26"/>
        <v>0</v>
      </c>
      <c r="Q213" s="252"/>
    </row>
    <row r="214" spans="1:21" s="112" customFormat="1" ht="20.100000000000001" customHeight="1" x14ac:dyDescent="0.25">
      <c r="A214" s="256"/>
      <c r="B214" s="869" t="s">
        <v>684</v>
      </c>
      <c r="C214" s="869"/>
      <c r="D214" s="869"/>
      <c r="E214" s="869"/>
      <c r="F214" s="869"/>
      <c r="G214" s="869"/>
      <c r="H214" s="869"/>
      <c r="I214" s="869"/>
      <c r="J214" s="869"/>
      <c r="K214" s="383" t="b">
        <v>0</v>
      </c>
      <c r="L214" s="42"/>
      <c r="M214" s="30"/>
      <c r="N214" s="186" t="str">
        <f t="shared" si="25"/>
        <v>0</v>
      </c>
      <c r="O214" s="48"/>
      <c r="P214" s="187">
        <f t="shared" si="26"/>
        <v>0</v>
      </c>
      <c r="Q214" s="85"/>
      <c r="R214" s="85"/>
      <c r="S214" s="85"/>
      <c r="T214" s="85"/>
      <c r="U214" s="85"/>
    </row>
    <row r="215" spans="1:21" s="112" customFormat="1" ht="20.100000000000001" customHeight="1" x14ac:dyDescent="0.25">
      <c r="A215" s="248"/>
      <c r="B215" s="869" t="s">
        <v>685</v>
      </c>
      <c r="C215" s="869"/>
      <c r="D215" s="869"/>
      <c r="E215" s="869"/>
      <c r="F215" s="869"/>
      <c r="G215" s="869"/>
      <c r="H215" s="869"/>
      <c r="I215" s="869"/>
      <c r="J215" s="869"/>
      <c r="K215" s="384" t="b">
        <v>0</v>
      </c>
      <c r="L215" s="42"/>
      <c r="M215" s="30"/>
      <c r="N215" s="186" t="str">
        <f t="shared" si="25"/>
        <v>0</v>
      </c>
      <c r="O215" s="48"/>
      <c r="P215" s="187">
        <f t="shared" si="26"/>
        <v>0</v>
      </c>
      <c r="Q215" s="85"/>
      <c r="R215" s="85"/>
      <c r="S215" s="85"/>
      <c r="T215" s="85"/>
      <c r="U215" s="85"/>
    </row>
    <row r="216" spans="1:21" s="112" customFormat="1" ht="20.100000000000001" customHeight="1" x14ac:dyDescent="0.25">
      <c r="B216" s="869" t="s">
        <v>686</v>
      </c>
      <c r="C216" s="869"/>
      <c r="D216" s="869"/>
      <c r="E216" s="869"/>
      <c r="F216" s="869"/>
      <c r="G216" s="869"/>
      <c r="H216" s="869"/>
      <c r="I216" s="869"/>
      <c r="J216" s="869"/>
      <c r="K216" s="382" t="b">
        <v>0</v>
      </c>
      <c r="L216" s="41"/>
      <c r="M216" s="36"/>
      <c r="N216" s="186" t="str">
        <f t="shared" si="25"/>
        <v>0</v>
      </c>
      <c r="O216" s="48"/>
      <c r="P216" s="187">
        <f t="shared" si="26"/>
        <v>0</v>
      </c>
      <c r="Q216" s="252"/>
    </row>
    <row r="217" spans="1:21" s="112" customFormat="1" ht="20.100000000000001" customHeight="1" x14ac:dyDescent="0.25">
      <c r="B217" s="869" t="s">
        <v>687</v>
      </c>
      <c r="C217" s="869"/>
      <c r="D217" s="869"/>
      <c r="E217" s="869"/>
      <c r="F217" s="869"/>
      <c r="G217" s="869"/>
      <c r="H217" s="869"/>
      <c r="I217" s="869"/>
      <c r="J217" s="869"/>
      <c r="K217" s="385" t="b">
        <v>0</v>
      </c>
      <c r="L217" s="41"/>
      <c r="M217" s="36"/>
      <c r="N217" s="186" t="str">
        <f t="shared" si="25"/>
        <v>0</v>
      </c>
      <c r="O217" s="48"/>
      <c r="P217" s="187">
        <f t="shared" si="26"/>
        <v>0</v>
      </c>
      <c r="Q217" s="252"/>
    </row>
    <row r="218" spans="1:21" s="112" customFormat="1" ht="20.100000000000001" customHeight="1" x14ac:dyDescent="0.25">
      <c r="B218" s="372" t="s">
        <v>393</v>
      </c>
      <c r="C218" s="369"/>
      <c r="D218" s="369"/>
      <c r="E218" s="861" t="s">
        <v>725</v>
      </c>
      <c r="F218" s="862"/>
      <c r="G218" s="862"/>
      <c r="H218" s="862"/>
      <c r="I218" s="862"/>
      <c r="J218" s="862"/>
      <c r="K218" s="863"/>
      <c r="L218" s="41"/>
      <c r="M218" s="36"/>
      <c r="N218" s="186"/>
      <c r="O218" s="48"/>
      <c r="P218" s="187"/>
      <c r="Q218" s="252"/>
    </row>
    <row r="219" spans="1:21" s="112" customFormat="1" ht="20.100000000000001" customHeight="1" x14ac:dyDescent="0.25">
      <c r="A219" s="256"/>
      <c r="B219" s="253"/>
      <c r="C219" s="253"/>
      <c r="D219" s="258"/>
      <c r="E219" s="258"/>
      <c r="F219" s="195"/>
      <c r="G219" s="195"/>
      <c r="H219" s="195"/>
      <c r="I219" s="195"/>
      <c r="J219" s="259"/>
      <c r="K219" s="259"/>
      <c r="L219" s="42"/>
      <c r="M219" s="30"/>
      <c r="N219" s="85"/>
      <c r="O219" s="85"/>
      <c r="P219" s="85"/>
      <c r="Q219" s="85"/>
      <c r="R219" s="85"/>
      <c r="S219" s="85"/>
      <c r="T219" s="85"/>
      <c r="U219" s="85"/>
    </row>
    <row r="220" spans="1:21" s="112" customFormat="1" ht="30.75" customHeight="1" x14ac:dyDescent="0.25">
      <c r="A220" s="872" t="s">
        <v>729</v>
      </c>
      <c r="B220" s="872"/>
      <c r="C220" s="872"/>
      <c r="D220" s="872"/>
      <c r="E220" s="872"/>
      <c r="F220" s="872"/>
      <c r="G220" s="872"/>
      <c r="H220" s="872"/>
      <c r="I220" s="872"/>
      <c r="J220" s="872"/>
      <c r="K220" s="872"/>
      <c r="L220" s="42"/>
      <c r="M220" s="30"/>
      <c r="N220" s="85"/>
      <c r="O220" s="85"/>
      <c r="P220" s="85"/>
      <c r="Q220" s="85"/>
      <c r="R220" s="85"/>
      <c r="S220" s="85"/>
      <c r="T220" s="85"/>
      <c r="U220" s="85"/>
    </row>
    <row r="221" spans="1:21" s="112" customFormat="1" ht="20.100000000000001" customHeight="1" x14ac:dyDescent="0.25">
      <c r="E221" s="252"/>
      <c r="F221" s="1020" t="s">
        <v>692</v>
      </c>
      <c r="G221" s="1033" t="s">
        <v>723</v>
      </c>
      <c r="H221" s="1034"/>
      <c r="I221" s="1020" t="s">
        <v>724</v>
      </c>
      <c r="J221" s="1037"/>
      <c r="K221" s="41"/>
      <c r="L221" s="41"/>
      <c r="M221" s="36"/>
      <c r="N221" s="85"/>
      <c r="P221" s="85"/>
      <c r="Q221" s="252"/>
    </row>
    <row r="222" spans="1:21" s="112" customFormat="1" ht="20.100000000000001" customHeight="1" x14ac:dyDescent="0.25">
      <c r="F222" s="1021"/>
      <c r="G222" s="1035"/>
      <c r="H222" s="1036"/>
      <c r="I222" s="1038"/>
      <c r="J222" s="1038"/>
      <c r="K222" s="41"/>
      <c r="L222" s="374" t="str">
        <f>IF(OR(O223+Q223+S223&gt;1,O224+Q224+S224&gt;1,O225+Q225+S225&gt;1,O226+Q226+S226&gt;1,O227+Q227+S227&gt;1,O228+Q228&gt;1),"Selezionare una sola opzione per riga","")</f>
        <v/>
      </c>
      <c r="M222" s="36"/>
      <c r="N222" s="85"/>
      <c r="P222" s="85"/>
      <c r="Q222" s="252"/>
    </row>
    <row r="223" spans="1:21" s="112" customFormat="1" ht="20.100000000000001" customHeight="1" x14ac:dyDescent="0.25">
      <c r="A223" s="70"/>
      <c r="B223" s="1018" t="s">
        <v>688</v>
      </c>
      <c r="C223" s="1018"/>
      <c r="D223" s="1018"/>
      <c r="E223" s="1018"/>
      <c r="F223" s="415" t="b">
        <v>0</v>
      </c>
      <c r="G223" s="1007" t="b">
        <v>0</v>
      </c>
      <c r="H223" s="1007"/>
      <c r="I223" s="1007" t="b">
        <v>0</v>
      </c>
      <c r="J223" s="1007"/>
      <c r="K223" s="41"/>
      <c r="L223" s="374"/>
      <c r="M223" s="36"/>
      <c r="N223" s="186" t="str">
        <f>+IF(F223=TRUE,"1","0")</f>
        <v>0</v>
      </c>
      <c r="O223" s="187">
        <f>N223*1</f>
        <v>0</v>
      </c>
      <c r="P223" s="186" t="str">
        <f t="shared" ref="P223:P228" si="27">+IF(G223=TRUE,"1","0")</f>
        <v>0</v>
      </c>
      <c r="Q223" s="187">
        <f>P223*1</f>
        <v>0</v>
      </c>
      <c r="R223" s="186" t="str">
        <f>+IF(I223=TRUE,"1","0")</f>
        <v>0</v>
      </c>
      <c r="S223" s="187">
        <f>R223*1</f>
        <v>0</v>
      </c>
    </row>
    <row r="224" spans="1:21" s="112" customFormat="1" ht="20.100000000000001" customHeight="1" x14ac:dyDescent="0.25">
      <c r="B224" s="1019" t="s">
        <v>689</v>
      </c>
      <c r="C224" s="1019"/>
      <c r="D224" s="1019"/>
      <c r="E224" s="1019"/>
      <c r="F224" s="416" t="b">
        <v>0</v>
      </c>
      <c r="G224" s="1008" t="b">
        <v>0</v>
      </c>
      <c r="H224" s="1008"/>
      <c r="I224" s="1008" t="b">
        <v>0</v>
      </c>
      <c r="J224" s="1008"/>
      <c r="K224" s="259"/>
      <c r="L224" s="374"/>
      <c r="M224" s="30"/>
      <c r="N224" s="186" t="str">
        <f t="shared" ref="N224:N227" si="28">+IF(F224=TRUE,"1","0")</f>
        <v>0</v>
      </c>
      <c r="O224" s="187">
        <f t="shared" ref="O224:O226" si="29">N224*1</f>
        <v>0</v>
      </c>
      <c r="P224" s="186" t="str">
        <f t="shared" si="27"/>
        <v>0</v>
      </c>
      <c r="Q224" s="187">
        <f t="shared" ref="Q224:Q226" si="30">P224*1</f>
        <v>0</v>
      </c>
      <c r="R224" s="186" t="str">
        <f t="shared" ref="R224:R227" si="31">+IF(I224=TRUE,"1","0")</f>
        <v>0</v>
      </c>
      <c r="S224" s="187">
        <f>R224*1</f>
        <v>0</v>
      </c>
      <c r="T224" s="85"/>
      <c r="U224" s="85"/>
    </row>
    <row r="225" spans="1:21" s="112" customFormat="1" ht="29.25" customHeight="1" x14ac:dyDescent="0.25">
      <c r="A225" s="1017" t="s">
        <v>722</v>
      </c>
      <c r="B225" s="1017"/>
      <c r="C225" s="1017"/>
      <c r="D225" s="1017"/>
      <c r="E225" s="1017"/>
      <c r="F225" s="417" t="b">
        <v>0</v>
      </c>
      <c r="G225" s="1032" t="b">
        <v>0</v>
      </c>
      <c r="H225" s="1032"/>
      <c r="I225" s="1032" t="b">
        <v>0</v>
      </c>
      <c r="J225" s="1032"/>
      <c r="K225" s="248"/>
      <c r="L225" s="374"/>
      <c r="M225" s="30"/>
      <c r="N225" s="186" t="str">
        <f t="shared" si="28"/>
        <v>0</v>
      </c>
      <c r="O225" s="187">
        <f t="shared" si="29"/>
        <v>0</v>
      </c>
      <c r="P225" s="186" t="str">
        <f t="shared" si="27"/>
        <v>0</v>
      </c>
      <c r="Q225" s="187">
        <f t="shared" si="30"/>
        <v>0</v>
      </c>
      <c r="R225" s="186" t="str">
        <f>+IF(I225=TRUE,"1","0")</f>
        <v>0</v>
      </c>
      <c r="S225" s="187">
        <f>R225*1</f>
        <v>0</v>
      </c>
      <c r="T225" s="85"/>
      <c r="U225" s="85"/>
    </row>
    <row r="226" spans="1:21" s="112" customFormat="1" ht="20.100000000000001" customHeight="1" x14ac:dyDescent="0.25">
      <c r="A226" s="248"/>
      <c r="B226" s="1019" t="s">
        <v>690</v>
      </c>
      <c r="C226" s="1019"/>
      <c r="D226" s="1019"/>
      <c r="E226" s="1019"/>
      <c r="F226" s="416" t="b">
        <v>0</v>
      </c>
      <c r="G226" s="1032" t="b">
        <v>0</v>
      </c>
      <c r="H226" s="1032"/>
      <c r="I226" s="1032" t="b">
        <v>0</v>
      </c>
      <c r="J226" s="1032"/>
      <c r="K226" s="41"/>
      <c r="L226" s="374"/>
      <c r="M226" s="36"/>
      <c r="N226" s="186" t="str">
        <f t="shared" si="28"/>
        <v>0</v>
      </c>
      <c r="O226" s="187">
        <f t="shared" si="29"/>
        <v>0</v>
      </c>
      <c r="P226" s="186" t="str">
        <f t="shared" si="27"/>
        <v>0</v>
      </c>
      <c r="Q226" s="187">
        <f t="shared" si="30"/>
        <v>0</v>
      </c>
      <c r="R226" s="186" t="str">
        <f t="shared" si="31"/>
        <v>0</v>
      </c>
      <c r="S226" s="187">
        <f>R226*1</f>
        <v>0</v>
      </c>
    </row>
    <row r="227" spans="1:21" s="112" customFormat="1" ht="20.100000000000001" customHeight="1" x14ac:dyDescent="0.25">
      <c r="B227" s="1019" t="s">
        <v>691</v>
      </c>
      <c r="C227" s="1019"/>
      <c r="D227" s="1019"/>
      <c r="E227" s="1019"/>
      <c r="F227" s="416" t="b">
        <v>0</v>
      </c>
      <c r="G227" s="1032" t="b">
        <v>0</v>
      </c>
      <c r="H227" s="1032"/>
      <c r="I227" s="1039" t="b">
        <v>0</v>
      </c>
      <c r="J227" s="1039"/>
      <c r="K227" s="41"/>
      <c r="L227" s="374"/>
      <c r="M227" s="36"/>
      <c r="N227" s="186" t="str">
        <f t="shared" si="28"/>
        <v>0</v>
      </c>
      <c r="O227" s="187">
        <f>N227*1</f>
        <v>0</v>
      </c>
      <c r="P227" s="186" t="str">
        <f t="shared" si="27"/>
        <v>0</v>
      </c>
      <c r="Q227" s="187">
        <f>P227*1</f>
        <v>0</v>
      </c>
      <c r="R227" s="186" t="str">
        <f t="shared" si="31"/>
        <v>0</v>
      </c>
      <c r="S227" s="187">
        <f>R227*1</f>
        <v>0</v>
      </c>
    </row>
    <row r="228" spans="1:21" s="112" customFormat="1" ht="20.100000000000001" customHeight="1" x14ac:dyDescent="0.25">
      <c r="A228" s="975" t="s">
        <v>393</v>
      </c>
      <c r="B228" s="975"/>
      <c r="C228" s="1022" t="s">
        <v>727</v>
      </c>
      <c r="D228" s="1022"/>
      <c r="E228" s="1023"/>
      <c r="F228" s="1026" t="b">
        <v>0</v>
      </c>
      <c r="G228" s="1028" t="b">
        <v>0</v>
      </c>
      <c r="H228" s="1029"/>
      <c r="I228" s="414"/>
      <c r="J228" s="411"/>
      <c r="K228" s="41"/>
      <c r="L228" s="41"/>
      <c r="M228" s="36"/>
      <c r="N228" s="186" t="str">
        <f t="shared" ref="N228" si="32">+IF(F228=TRUE,"1","0")</f>
        <v>0</v>
      </c>
      <c r="O228" s="187">
        <f>N228*1</f>
        <v>0</v>
      </c>
      <c r="P228" s="186" t="str">
        <f t="shared" si="27"/>
        <v>0</v>
      </c>
      <c r="Q228" s="187">
        <f>P228*1</f>
        <v>0</v>
      </c>
      <c r="S228" s="252"/>
    </row>
    <row r="229" spans="1:21" s="112" customFormat="1" ht="20.100000000000001" customHeight="1" x14ac:dyDescent="0.25">
      <c r="A229" s="975"/>
      <c r="B229" s="975"/>
      <c r="C229" s="1024"/>
      <c r="D229" s="1024"/>
      <c r="E229" s="1025"/>
      <c r="F229" s="1027"/>
      <c r="G229" s="1030"/>
      <c r="H229" s="1031"/>
      <c r="I229" s="195"/>
      <c r="J229" s="259"/>
      <c r="K229" s="259"/>
      <c r="L229" s="41"/>
      <c r="M229" s="30"/>
      <c r="N229" s="85"/>
      <c r="P229" s="85"/>
      <c r="Q229" s="85"/>
      <c r="R229" s="85"/>
      <c r="S229" s="85"/>
      <c r="T229" s="85"/>
      <c r="U229" s="85"/>
    </row>
    <row r="230" spans="1:21" s="112" customFormat="1" ht="20.100000000000001" customHeight="1" x14ac:dyDescent="0.25">
      <c r="A230" s="256"/>
      <c r="B230" s="408"/>
      <c r="C230" s="409"/>
      <c r="D230" s="410"/>
      <c r="E230" s="410"/>
      <c r="F230" s="413"/>
      <c r="G230" s="413"/>
      <c r="H230" s="413"/>
      <c r="I230" s="195"/>
      <c r="J230" s="259"/>
      <c r="K230" s="259"/>
      <c r="L230" s="41"/>
      <c r="M230" s="30"/>
      <c r="N230" s="85"/>
      <c r="P230" s="85"/>
      <c r="Q230" s="85"/>
      <c r="R230" s="85"/>
      <c r="S230" s="85"/>
      <c r="T230" s="85"/>
      <c r="U230" s="85"/>
    </row>
    <row r="231" spans="1:21" s="112" customFormat="1" ht="20.100000000000001" hidden="1" customHeight="1" x14ac:dyDescent="0.25">
      <c r="A231" s="256"/>
      <c r="B231" s="253"/>
      <c r="C231" s="253"/>
      <c r="D231" s="258"/>
      <c r="E231" s="258"/>
      <c r="F231" s="195"/>
      <c r="G231" s="195"/>
      <c r="H231" s="195"/>
      <c r="I231" s="195"/>
      <c r="J231" s="259"/>
      <c r="K231" s="259"/>
      <c r="L231" s="42"/>
      <c r="M231" s="30"/>
      <c r="N231" s="85"/>
      <c r="O231" s="85"/>
      <c r="P231" s="85"/>
      <c r="Q231" s="85"/>
      <c r="R231" s="85"/>
      <c r="S231" s="85"/>
      <c r="T231" s="85"/>
      <c r="U231" s="85"/>
    </row>
    <row r="232" spans="1:21" s="112" customFormat="1" ht="20.100000000000001" hidden="1" customHeight="1" x14ac:dyDescent="0.25">
      <c r="A232" s="248"/>
      <c r="B232" s="248"/>
      <c r="C232" s="248"/>
      <c r="D232" s="248"/>
      <c r="E232" s="248"/>
      <c r="F232" s="248"/>
      <c r="G232" s="248"/>
      <c r="H232" s="248"/>
      <c r="I232" s="248"/>
      <c r="J232" s="70"/>
      <c r="K232" s="248"/>
      <c r="L232" s="42"/>
      <c r="M232" s="30"/>
      <c r="N232" s="85"/>
      <c r="O232" s="85"/>
      <c r="P232" s="85"/>
      <c r="Q232" s="85"/>
      <c r="R232" s="85"/>
      <c r="S232" s="85"/>
      <c r="T232" s="85"/>
      <c r="U232" s="85"/>
    </row>
    <row r="233" spans="1:21" s="112" customFormat="1" ht="20.100000000000001" hidden="1" customHeight="1" x14ac:dyDescent="0.25">
      <c r="B233" s="95"/>
      <c r="E233" s="252"/>
      <c r="G233" s="86"/>
      <c r="I233" s="264"/>
      <c r="J233" s="41"/>
      <c r="K233" s="41"/>
      <c r="L233" s="41"/>
      <c r="M233" s="36"/>
      <c r="N233" s="85"/>
      <c r="P233" s="85"/>
      <c r="Q233" s="252"/>
    </row>
    <row r="234" spans="1:21" s="112" customFormat="1" ht="20.100000000000001" hidden="1" customHeight="1" x14ac:dyDescent="0.25">
      <c r="B234" s="95"/>
      <c r="E234" s="252"/>
      <c r="G234" s="86"/>
      <c r="I234" s="264"/>
      <c r="J234" s="41"/>
      <c r="K234" s="41"/>
      <c r="L234" s="41"/>
      <c r="M234" s="36"/>
      <c r="N234" s="85"/>
      <c r="P234" s="85"/>
      <c r="Q234" s="252"/>
    </row>
    <row r="235" spans="1:21" s="112" customFormat="1" ht="20.100000000000001" hidden="1" customHeight="1" x14ac:dyDescent="0.25">
      <c r="B235" s="95"/>
      <c r="E235" s="252"/>
      <c r="G235" s="86"/>
      <c r="I235" s="264"/>
      <c r="J235" s="41"/>
      <c r="K235" s="41"/>
      <c r="L235" s="41"/>
      <c r="M235" s="36"/>
      <c r="N235" s="85"/>
      <c r="P235" s="85"/>
      <c r="Q235" s="252"/>
    </row>
    <row r="236" spans="1:21" s="112" customFormat="1" ht="20.100000000000001" hidden="1" customHeight="1" x14ac:dyDescent="0.25">
      <c r="B236" s="253"/>
      <c r="C236" s="253"/>
      <c r="D236" s="253"/>
      <c r="E236" s="253"/>
      <c r="F236" s="253"/>
      <c r="G236" s="253"/>
      <c r="H236" s="253"/>
      <c r="I236" s="264"/>
      <c r="J236" s="41"/>
      <c r="K236" s="41"/>
      <c r="L236" s="41"/>
      <c r="M236" s="36"/>
      <c r="N236" s="85"/>
      <c r="P236" s="85"/>
      <c r="Q236" s="252"/>
    </row>
    <row r="237" spans="1:21" s="112" customFormat="1" ht="20.100000000000001" hidden="1" customHeight="1" x14ac:dyDescent="0.25">
      <c r="A237" s="902"/>
      <c r="B237" s="902"/>
      <c r="C237" s="902"/>
      <c r="D237" s="900"/>
      <c r="E237" s="900"/>
      <c r="F237" s="195"/>
      <c r="G237" s="901"/>
      <c r="H237" s="901"/>
      <c r="I237" s="901"/>
      <c r="J237" s="196"/>
      <c r="K237" s="196"/>
      <c r="L237" s="42"/>
      <c r="M237" s="30"/>
      <c r="N237" s="85"/>
      <c r="O237" s="85"/>
      <c r="P237" s="85"/>
      <c r="Q237" s="85"/>
      <c r="R237" s="85"/>
      <c r="S237" s="85"/>
      <c r="T237" s="85"/>
      <c r="U237" s="85"/>
    </row>
    <row r="238" spans="1:21" s="111" customFormat="1" ht="35.25" customHeight="1" x14ac:dyDescent="0.25">
      <c r="A238" s="865" t="s">
        <v>706</v>
      </c>
      <c r="B238" s="865"/>
      <c r="C238" s="865"/>
      <c r="D238" s="865"/>
      <c r="E238" s="865"/>
      <c r="F238" s="865"/>
      <c r="G238" s="865"/>
      <c r="H238" s="865"/>
      <c r="I238" s="865"/>
      <c r="J238" s="865"/>
      <c r="K238" s="865"/>
      <c r="L238" s="24"/>
      <c r="M238" s="25"/>
      <c r="N238" s="110"/>
      <c r="O238" s="109"/>
      <c r="P238" s="197"/>
      <c r="Q238" s="197"/>
    </row>
    <row r="239" spans="1:21" s="112" customFormat="1" ht="20.100000000000001" customHeight="1" x14ac:dyDescent="0.25">
      <c r="A239" s="198"/>
      <c r="B239" s="198"/>
      <c r="C239" s="198"/>
      <c r="D239" s="198"/>
      <c r="E239" s="198"/>
      <c r="F239" s="198"/>
      <c r="G239" s="198"/>
      <c r="H239" s="198"/>
      <c r="I239" s="198"/>
      <c r="J239" s="198"/>
      <c r="K239" s="198"/>
      <c r="L239" s="30"/>
      <c r="M239" s="30"/>
      <c r="N239" s="115"/>
      <c r="O239" s="115"/>
      <c r="P239" s="194"/>
      <c r="Q239" s="194"/>
      <c r="R239" s="115"/>
    </row>
    <row r="240" spans="1:21" s="113" customFormat="1" ht="20.100000000000001" customHeight="1" x14ac:dyDescent="0.25">
      <c r="A240" s="93" t="s">
        <v>532</v>
      </c>
      <c r="B240" s="193"/>
      <c r="C240" s="193"/>
      <c r="D240" s="193"/>
      <c r="E240" s="193"/>
      <c r="F240" s="193"/>
      <c r="G240" s="193"/>
      <c r="H240" s="193"/>
      <c r="I240" s="193"/>
      <c r="J240" s="193"/>
      <c r="K240" s="193"/>
      <c r="L240" s="30"/>
      <c r="M240" s="30"/>
      <c r="N240" s="117"/>
      <c r="O240" s="117"/>
      <c r="P240" s="134"/>
      <c r="Q240" s="134"/>
      <c r="R240" s="117"/>
    </row>
    <row r="241" spans="1:18" s="113" customFormat="1" ht="20.100000000000001" customHeight="1" x14ac:dyDescent="0.25">
      <c r="A241" s="872"/>
      <c r="B241" s="872"/>
      <c r="C241" s="872"/>
      <c r="D241" s="872"/>
      <c r="E241" s="872"/>
      <c r="F241" s="872"/>
      <c r="G241" s="872"/>
      <c r="H241" s="199" t="s">
        <v>8</v>
      </c>
      <c r="I241" s="337" t="b">
        <v>0</v>
      </c>
      <c r="J241" s="199" t="s">
        <v>9</v>
      </c>
      <c r="K241" s="337" t="b">
        <v>0</v>
      </c>
      <c r="L241" s="41" t="str">
        <f>IF(P241+Q241&gt;1,"Scegliere una sola opzione",IF(AND(P241=1,P260+Q260=0),"Passare alla domanda F.2",""))</f>
        <v/>
      </c>
      <c r="M241" s="37"/>
      <c r="N241" s="85" t="str">
        <f>+IF(I241=TRUE,"1","0")</f>
        <v>0</v>
      </c>
      <c r="O241" s="85" t="str">
        <f>+IF(K241=TRUE,"1","0")</f>
        <v>0</v>
      </c>
      <c r="P241" s="132">
        <f>N241*1</f>
        <v>0</v>
      </c>
      <c r="Q241" s="132">
        <f>O241*1</f>
        <v>0</v>
      </c>
      <c r="R241" s="117"/>
    </row>
    <row r="242" spans="1:18" s="112" customFormat="1" ht="15" x14ac:dyDescent="0.25">
      <c r="A242" s="200"/>
      <c r="B242" s="200"/>
      <c r="C242" s="200"/>
      <c r="D242" s="200"/>
      <c r="E242" s="200"/>
      <c r="F242" s="200"/>
      <c r="G242" s="200"/>
      <c r="H242" s="133"/>
      <c r="J242" s="133"/>
      <c r="L242" s="406" t="str">
        <f>IF(P241+Q241&gt;1,"",IF(AND(P241=1,P260+Q260=0),"↓↓↓",""))</f>
        <v/>
      </c>
      <c r="M242" s="35"/>
      <c r="N242" s="197"/>
      <c r="O242" s="197"/>
      <c r="P242" s="111"/>
      <c r="Q242" s="111"/>
      <c r="R242" s="115"/>
    </row>
    <row r="243" spans="1:18" s="112" customFormat="1" ht="15" x14ac:dyDescent="0.25">
      <c r="A243" s="201"/>
      <c r="B243" s="201"/>
      <c r="C243" s="201"/>
      <c r="D243" s="201"/>
      <c r="E243" s="201"/>
      <c r="F243" s="201"/>
      <c r="G243" s="201"/>
      <c r="H243" s="201"/>
      <c r="I243" s="201"/>
      <c r="J243" s="201"/>
      <c r="K243" s="201"/>
      <c r="L243" s="30"/>
      <c r="M243" s="30"/>
      <c r="N243" s="115"/>
      <c r="O243" s="115"/>
      <c r="P243" s="115"/>
      <c r="Q243" s="115"/>
      <c r="R243" s="115"/>
    </row>
    <row r="244" spans="1:18" s="112" customFormat="1" ht="15" x14ac:dyDescent="0.25">
      <c r="A244" s="915" t="s">
        <v>535</v>
      </c>
      <c r="B244" s="915"/>
      <c r="C244" s="915"/>
      <c r="D244" s="915"/>
      <c r="E244" s="915"/>
      <c r="F244" s="915"/>
      <c r="G244" s="915"/>
      <c r="H244" s="915"/>
      <c r="I244" s="915"/>
      <c r="J244" s="915"/>
      <c r="K244" s="915"/>
      <c r="L244" s="40"/>
      <c r="M244" s="30"/>
      <c r="N244" s="115"/>
      <c r="O244" s="115"/>
      <c r="P244" s="115"/>
      <c r="Q244" s="115"/>
      <c r="R244" s="115"/>
    </row>
    <row r="245" spans="1:18" s="112" customFormat="1" ht="13.5" customHeight="1" x14ac:dyDescent="0.25">
      <c r="A245" s="202"/>
      <c r="B245" s="877"/>
      <c r="C245" s="877"/>
      <c r="D245" s="877"/>
      <c r="E245" s="877"/>
      <c r="F245" s="877"/>
      <c r="G245" s="877"/>
      <c r="H245" s="877"/>
      <c r="I245" s="877"/>
      <c r="J245" s="877"/>
      <c r="K245" s="877"/>
      <c r="L245" s="30"/>
      <c r="M245" s="30"/>
      <c r="N245" s="115"/>
      <c r="O245" s="115"/>
      <c r="P245" s="115"/>
      <c r="Q245" s="115"/>
      <c r="R245" s="115"/>
    </row>
    <row r="246" spans="1:18" s="112" customFormat="1" ht="20.100000000000001" customHeight="1" x14ac:dyDescent="0.25">
      <c r="A246" s="203"/>
      <c r="B246" s="916" t="s">
        <v>388</v>
      </c>
      <c r="C246" s="916"/>
      <c r="D246" s="916"/>
      <c r="E246" s="916"/>
      <c r="F246" s="916"/>
      <c r="G246" s="916"/>
      <c r="H246" s="917"/>
      <c r="I246" s="917"/>
      <c r="J246" s="204" t="s">
        <v>9</v>
      </c>
      <c r="K246" s="344" t="b">
        <v>0</v>
      </c>
      <c r="L246" s="41"/>
      <c r="M246" s="28"/>
      <c r="N246" s="188" t="str">
        <f t="shared" ref="N246:N257" si="33">+IF(K246=TRUE,"1","0")</f>
        <v>0</v>
      </c>
      <c r="P246" s="187">
        <f t="shared" ref="P246:P257" si="34">N246*1</f>
        <v>0</v>
      </c>
      <c r="Q246" s="70"/>
      <c r="R246" s="115"/>
    </row>
    <row r="247" spans="1:18" s="112" customFormat="1" ht="29.25" customHeight="1" x14ac:dyDescent="0.25">
      <c r="A247" s="203"/>
      <c r="B247" s="869" t="s">
        <v>397</v>
      </c>
      <c r="C247" s="869"/>
      <c r="D247" s="869"/>
      <c r="E247" s="869"/>
      <c r="F247" s="869"/>
      <c r="G247" s="869"/>
      <c r="H247" s="878"/>
      <c r="I247" s="878"/>
      <c r="J247" s="204"/>
      <c r="K247" s="344" t="b">
        <v>0</v>
      </c>
      <c r="L247" s="41"/>
      <c r="M247" s="28"/>
      <c r="N247" s="188" t="str">
        <f t="shared" si="33"/>
        <v>0</v>
      </c>
      <c r="P247" s="187">
        <f t="shared" si="34"/>
        <v>0</v>
      </c>
      <c r="Q247" s="70"/>
      <c r="R247" s="115"/>
    </row>
    <row r="248" spans="1:18" s="112" customFormat="1" ht="20.100000000000001" customHeight="1" x14ac:dyDescent="0.25">
      <c r="A248" s="203"/>
      <c r="B248" s="869" t="s">
        <v>396</v>
      </c>
      <c r="C248" s="869"/>
      <c r="D248" s="869"/>
      <c r="E248" s="869"/>
      <c r="F248" s="869"/>
      <c r="G248" s="869"/>
      <c r="H248" s="878"/>
      <c r="I248" s="878"/>
      <c r="J248" s="204"/>
      <c r="K248" s="344" t="b">
        <v>0</v>
      </c>
      <c r="L248" s="352" t="str">
        <f>IF(L273&lt;&gt;"","←","")</f>
        <v/>
      </c>
      <c r="M248" s="28"/>
      <c r="N248" s="188" t="str">
        <f t="shared" si="33"/>
        <v>0</v>
      </c>
      <c r="P248" s="187">
        <f t="shared" si="34"/>
        <v>0</v>
      </c>
      <c r="Q248" s="70"/>
      <c r="R248" s="115"/>
    </row>
    <row r="249" spans="1:18" s="112" customFormat="1" ht="20.100000000000001" customHeight="1" x14ac:dyDescent="0.25">
      <c r="A249" s="203"/>
      <c r="B249" s="859" t="s">
        <v>398</v>
      </c>
      <c r="C249" s="859"/>
      <c r="D249" s="859"/>
      <c r="E249" s="859"/>
      <c r="F249" s="859"/>
      <c r="G249" s="859"/>
      <c r="H249" s="859"/>
      <c r="I249" s="859"/>
      <c r="J249" s="205" t="s">
        <v>9</v>
      </c>
      <c r="K249" s="345" t="b">
        <v>0</v>
      </c>
      <c r="L249" s="41"/>
      <c r="M249" s="28"/>
      <c r="N249" s="188" t="str">
        <f t="shared" si="33"/>
        <v>0</v>
      </c>
      <c r="P249" s="187">
        <f t="shared" si="34"/>
        <v>0</v>
      </c>
      <c r="Q249" s="70"/>
      <c r="R249" s="115"/>
    </row>
    <row r="250" spans="1:18" s="112" customFormat="1" ht="20.100000000000001" customHeight="1" x14ac:dyDescent="0.25">
      <c r="A250" s="203"/>
      <c r="B250" s="859" t="s">
        <v>389</v>
      </c>
      <c r="C250" s="859"/>
      <c r="D250" s="859"/>
      <c r="E250" s="859"/>
      <c r="F250" s="859"/>
      <c r="G250" s="859"/>
      <c r="H250" s="860"/>
      <c r="I250" s="860"/>
      <c r="J250" s="205" t="s">
        <v>9</v>
      </c>
      <c r="K250" s="345" t="b">
        <v>0</v>
      </c>
      <c r="L250" s="41"/>
      <c r="M250" s="28"/>
      <c r="N250" s="188" t="str">
        <f t="shared" si="33"/>
        <v>0</v>
      </c>
      <c r="P250" s="187">
        <f t="shared" si="34"/>
        <v>0</v>
      </c>
      <c r="Q250" s="70"/>
      <c r="R250" s="115"/>
    </row>
    <row r="251" spans="1:18" s="112" customFormat="1" ht="21.75" customHeight="1" x14ac:dyDescent="0.25">
      <c r="A251" s="203"/>
      <c r="B251" s="859" t="s">
        <v>501</v>
      </c>
      <c r="C251" s="859"/>
      <c r="D251" s="859"/>
      <c r="E251" s="859"/>
      <c r="F251" s="859"/>
      <c r="G251" s="859"/>
      <c r="H251" s="860"/>
      <c r="I251" s="860"/>
      <c r="J251" s="205"/>
      <c r="K251" s="345" t="b">
        <v>0</v>
      </c>
      <c r="L251" s="41"/>
      <c r="M251" s="28"/>
      <c r="N251" s="188" t="str">
        <f>+IF(K251=TRUE,"1","0")</f>
        <v>0</v>
      </c>
      <c r="P251" s="187">
        <f>N251*1</f>
        <v>0</v>
      </c>
      <c r="Q251" s="70"/>
      <c r="R251" s="115"/>
    </row>
    <row r="252" spans="1:18" s="112" customFormat="1" ht="32.25" customHeight="1" x14ac:dyDescent="0.25">
      <c r="B252" s="918" t="s">
        <v>499</v>
      </c>
      <c r="C252" s="918"/>
      <c r="D252" s="918"/>
      <c r="E252" s="918"/>
      <c r="F252" s="918"/>
      <c r="G252" s="918"/>
      <c r="H252" s="919"/>
      <c r="I252" s="919"/>
      <c r="J252" s="206"/>
      <c r="K252" s="346" t="b">
        <v>0</v>
      </c>
      <c r="L252" s="44"/>
      <c r="M252" s="44"/>
      <c r="N252" s="188" t="str">
        <f t="shared" si="33"/>
        <v>0</v>
      </c>
      <c r="P252" s="187">
        <f t="shared" si="34"/>
        <v>0</v>
      </c>
      <c r="Q252" s="70"/>
      <c r="R252" s="115"/>
    </row>
    <row r="253" spans="1:18" s="112" customFormat="1" ht="20.100000000000001" customHeight="1" x14ac:dyDescent="0.25">
      <c r="B253" s="859" t="s">
        <v>394</v>
      </c>
      <c r="C253" s="859"/>
      <c r="D253" s="859"/>
      <c r="E253" s="859"/>
      <c r="F253" s="859"/>
      <c r="G253" s="859"/>
      <c r="H253" s="860"/>
      <c r="I253" s="860"/>
      <c r="J253" s="205" t="s">
        <v>9</v>
      </c>
      <c r="K253" s="345" t="b">
        <v>0</v>
      </c>
      <c r="L253" s="42"/>
      <c r="M253" s="42"/>
      <c r="N253" s="188" t="str">
        <f t="shared" si="33"/>
        <v>0</v>
      </c>
      <c r="P253" s="187">
        <f t="shared" si="34"/>
        <v>0</v>
      </c>
      <c r="Q253" s="70"/>
      <c r="R253" s="115"/>
    </row>
    <row r="254" spans="1:18" s="112" customFormat="1" ht="20.100000000000001" customHeight="1" x14ac:dyDescent="0.25">
      <c r="B254" s="859" t="s">
        <v>390</v>
      </c>
      <c r="C254" s="859"/>
      <c r="D254" s="859"/>
      <c r="E254" s="859"/>
      <c r="F254" s="859"/>
      <c r="G254" s="859"/>
      <c r="H254" s="860"/>
      <c r="I254" s="860"/>
      <c r="J254" s="205" t="s">
        <v>9</v>
      </c>
      <c r="K254" s="345" t="b">
        <v>0</v>
      </c>
      <c r="L254" s="42"/>
      <c r="M254" s="42"/>
      <c r="N254" s="188" t="str">
        <f t="shared" si="33"/>
        <v>0</v>
      </c>
      <c r="P254" s="187">
        <f t="shared" si="34"/>
        <v>0</v>
      </c>
      <c r="Q254" s="70"/>
      <c r="R254" s="115"/>
    </row>
    <row r="255" spans="1:18" s="112" customFormat="1" ht="20.100000000000001" customHeight="1" x14ac:dyDescent="0.25">
      <c r="B255" s="859" t="s">
        <v>395</v>
      </c>
      <c r="C255" s="859"/>
      <c r="D255" s="859"/>
      <c r="E255" s="859"/>
      <c r="F255" s="859"/>
      <c r="G255" s="859"/>
      <c r="H255" s="860"/>
      <c r="I255" s="860"/>
      <c r="J255" s="205" t="s">
        <v>9</v>
      </c>
      <c r="K255" s="345" t="b">
        <v>0</v>
      </c>
      <c r="L255" s="42"/>
      <c r="M255" s="42"/>
      <c r="N255" s="188" t="str">
        <f t="shared" si="33"/>
        <v>0</v>
      </c>
      <c r="P255" s="187">
        <f t="shared" si="34"/>
        <v>0</v>
      </c>
      <c r="Q255" s="70"/>
      <c r="R255" s="115"/>
    </row>
    <row r="256" spans="1:18" s="112" customFormat="1" ht="20.100000000000001" customHeight="1" x14ac:dyDescent="0.25">
      <c r="B256" s="859" t="s">
        <v>391</v>
      </c>
      <c r="C256" s="859"/>
      <c r="D256" s="859"/>
      <c r="E256" s="859"/>
      <c r="F256" s="859"/>
      <c r="G256" s="859"/>
      <c r="H256" s="860"/>
      <c r="I256" s="860"/>
      <c r="J256" s="205" t="s">
        <v>9</v>
      </c>
      <c r="K256" s="346" t="b">
        <v>0</v>
      </c>
      <c r="L256" s="42"/>
      <c r="M256" s="42"/>
      <c r="N256" s="188" t="str">
        <f t="shared" si="33"/>
        <v>0</v>
      </c>
      <c r="P256" s="187">
        <f t="shared" si="34"/>
        <v>0</v>
      </c>
      <c r="Q256" s="70"/>
      <c r="R256" s="115"/>
    </row>
    <row r="257" spans="1:22" s="112" customFormat="1" ht="20.100000000000001" customHeight="1" x14ac:dyDescent="0.25">
      <c r="B257" s="859" t="s">
        <v>392</v>
      </c>
      <c r="C257" s="859"/>
      <c r="D257" s="859"/>
      <c r="E257" s="859"/>
      <c r="F257" s="859"/>
      <c r="G257" s="859"/>
      <c r="H257" s="860"/>
      <c r="I257" s="860"/>
      <c r="J257" s="205" t="s">
        <v>9</v>
      </c>
      <c r="K257" s="346" t="b">
        <v>0</v>
      </c>
      <c r="L257" s="42"/>
      <c r="M257" s="42"/>
      <c r="N257" s="188" t="str">
        <f t="shared" si="33"/>
        <v>0</v>
      </c>
      <c r="P257" s="187">
        <f t="shared" si="34"/>
        <v>0</v>
      </c>
      <c r="Q257" s="70"/>
      <c r="R257" s="115"/>
    </row>
    <row r="258" spans="1:22" s="112" customFormat="1" ht="20.100000000000001" customHeight="1" x14ac:dyDescent="0.25">
      <c r="B258" s="859" t="s">
        <v>393</v>
      </c>
      <c r="C258" s="859"/>
      <c r="D258" s="859"/>
      <c r="E258" s="861" t="s">
        <v>725</v>
      </c>
      <c r="F258" s="862"/>
      <c r="G258" s="862"/>
      <c r="H258" s="862"/>
      <c r="I258" s="862"/>
      <c r="J258" s="862"/>
      <c r="K258" s="863"/>
      <c r="L258" s="42"/>
      <c r="M258" s="42"/>
      <c r="N258" s="188"/>
      <c r="O258" s="197"/>
      <c r="P258" s="188"/>
      <c r="Q258" s="111"/>
      <c r="R258" s="115"/>
    </row>
    <row r="259" spans="1:22" s="112" customFormat="1" ht="20.100000000000001" customHeight="1" x14ac:dyDescent="0.25">
      <c r="B259" s="864"/>
      <c r="C259" s="864"/>
      <c r="D259" s="864"/>
      <c r="E259" s="864"/>
      <c r="F259" s="864"/>
      <c r="G259" s="864"/>
      <c r="H259" s="864"/>
      <c r="I259" s="864"/>
      <c r="J259" s="864"/>
      <c r="L259" s="42"/>
      <c r="M259" s="42"/>
      <c r="N259" s="197"/>
      <c r="O259" s="197"/>
      <c r="P259" s="111"/>
      <c r="Q259" s="111"/>
      <c r="R259" s="115"/>
    </row>
    <row r="260" spans="1:22" s="36" customFormat="1" ht="24" customHeight="1" x14ac:dyDescent="0.25">
      <c r="A260" s="892" t="s">
        <v>568</v>
      </c>
      <c r="B260" s="892"/>
      <c r="C260" s="892"/>
      <c r="D260" s="892"/>
      <c r="E260" s="892"/>
      <c r="F260" s="892"/>
      <c r="G260" s="892"/>
      <c r="H260" s="131" t="s">
        <v>8</v>
      </c>
      <c r="I260" s="298" t="b">
        <v>0</v>
      </c>
      <c r="J260" s="131" t="s">
        <v>9</v>
      </c>
      <c r="K260" s="298" t="b">
        <v>0</v>
      </c>
      <c r="L260" s="59" t="str">
        <f>IF(P260+Q260&gt;1,"Scegliere una sola opzione","")</f>
        <v/>
      </c>
      <c r="M260" s="30"/>
      <c r="N260" s="118" t="str">
        <f>+IF(I260=TRUE,"1","0")</f>
        <v>0</v>
      </c>
      <c r="O260" s="118" t="str">
        <f>+IF(K260=TRUE,"1","0")</f>
        <v>0</v>
      </c>
      <c r="P260" s="324">
        <f>N260*1</f>
        <v>0</v>
      </c>
      <c r="Q260" s="324">
        <f>O260*1</f>
        <v>0</v>
      </c>
      <c r="R260" s="30"/>
    </row>
    <row r="261" spans="1:22" s="51" customFormat="1" ht="19.5" customHeight="1" x14ac:dyDescent="0.25">
      <c r="A261" s="892"/>
      <c r="B261" s="892"/>
      <c r="C261" s="892"/>
      <c r="D261" s="892"/>
      <c r="E261" s="892"/>
      <c r="F261" s="892"/>
      <c r="G261" s="892"/>
      <c r="H261" s="349"/>
      <c r="I261" s="349"/>
      <c r="J261" s="349"/>
      <c r="K261" s="349"/>
      <c r="L261" s="25"/>
      <c r="M261" s="25"/>
      <c r="N261" s="325"/>
      <c r="O261" s="326"/>
      <c r="P261" s="326"/>
    </row>
    <row r="262" spans="1:22" s="51" customFormat="1" ht="19.5" customHeight="1" x14ac:dyDescent="0.25">
      <c r="A262" s="190"/>
      <c r="B262" s="190"/>
      <c r="C262" s="190"/>
      <c r="D262" s="190"/>
      <c r="E262" s="190"/>
      <c r="F262" s="190"/>
      <c r="G262" s="190"/>
      <c r="H262" s="190"/>
      <c r="I262" s="350"/>
      <c r="J262" s="350"/>
      <c r="K262" s="351"/>
      <c r="L262" s="25"/>
      <c r="M262" s="327"/>
      <c r="N262" s="332"/>
      <c r="O262" s="332"/>
      <c r="P262" s="332"/>
      <c r="Q262" s="332"/>
      <c r="S262" s="188"/>
      <c r="T262" s="188"/>
      <c r="U262" s="188"/>
      <c r="V262" s="188"/>
    </row>
    <row r="263" spans="1:22" s="112" customFormat="1" ht="20.100000000000001" customHeight="1" x14ac:dyDescent="0.25">
      <c r="A263" s="93" t="s">
        <v>694</v>
      </c>
      <c r="L263" s="42"/>
      <c r="M263" s="42"/>
      <c r="N263" s="197"/>
      <c r="O263" s="197"/>
      <c r="P263" s="111"/>
      <c r="Q263" s="111"/>
      <c r="R263" s="115"/>
    </row>
    <row r="264" spans="1:22" s="113" customFormat="1" ht="20.100000000000001" customHeight="1" x14ac:dyDescent="0.25">
      <c r="A264" s="872"/>
      <c r="B264" s="872"/>
      <c r="C264" s="872"/>
      <c r="D264" s="872"/>
      <c r="E264" s="872"/>
      <c r="F264" s="872"/>
      <c r="G264" s="872"/>
      <c r="H264" s="199" t="s">
        <v>8</v>
      </c>
      <c r="I264" s="337" t="b">
        <v>0</v>
      </c>
      <c r="J264" s="199" t="s">
        <v>9</v>
      </c>
      <c r="K264" s="337" t="b">
        <v>0</v>
      </c>
      <c r="L264" s="37" t="str">
        <f>IF(P264+Q264&gt;1,"Scegliere una sola opzione",IF(AND(Q264=1,SUM(F269:F270)=0),"Compilare incidenza premio (domanda F.4)",""))</f>
        <v/>
      </c>
      <c r="M264" s="37"/>
      <c r="N264" s="85" t="str">
        <f>+IF(I264=TRUE,"1","0")</f>
        <v>0</v>
      </c>
      <c r="O264" s="85" t="str">
        <f>+IF(K264=TRUE,"1","0")</f>
        <v>0</v>
      </c>
      <c r="P264" s="132">
        <f>N264*1</f>
        <v>0</v>
      </c>
      <c r="Q264" s="132">
        <f>O264*1</f>
        <v>0</v>
      </c>
      <c r="R264" s="117"/>
    </row>
    <row r="265" spans="1:22" s="112" customFormat="1" ht="20.100000000000001" customHeight="1" x14ac:dyDescent="0.25">
      <c r="B265" s="207"/>
      <c r="C265" s="207"/>
      <c r="D265" s="207"/>
      <c r="E265" s="207"/>
      <c r="F265" s="207"/>
      <c r="G265" s="207"/>
      <c r="H265" s="208"/>
      <c r="J265" s="208"/>
      <c r="L265" s="42"/>
      <c r="M265" s="42"/>
      <c r="N265" s="197"/>
      <c r="O265" s="197"/>
      <c r="P265" s="111"/>
      <c r="Q265" s="111"/>
      <c r="R265" s="115"/>
    </row>
    <row r="266" spans="1:22" s="112" customFormat="1" ht="30" customHeight="1" x14ac:dyDescent="0.25">
      <c r="A266" s="872" t="s">
        <v>695</v>
      </c>
      <c r="B266" s="872"/>
      <c r="C266" s="872"/>
      <c r="D266" s="872"/>
      <c r="E266" s="872"/>
      <c r="F266" s="872"/>
      <c r="G266" s="872"/>
      <c r="H266" s="872"/>
      <c r="I266" s="872"/>
      <c r="J266" s="872"/>
      <c r="K266" s="872"/>
      <c r="L266" s="42"/>
      <c r="M266" s="42"/>
      <c r="N266" s="197"/>
      <c r="O266" s="197"/>
      <c r="P266" s="111"/>
      <c r="Q266" s="111"/>
      <c r="R266" s="115"/>
    </row>
    <row r="267" spans="1:22" s="209" customFormat="1" ht="30" customHeight="1" x14ac:dyDescent="0.25">
      <c r="A267" s="910" t="s">
        <v>696</v>
      </c>
      <c r="B267" s="910"/>
      <c r="C267" s="910"/>
      <c r="D267" s="910"/>
      <c r="E267" s="910"/>
      <c r="F267" s="910"/>
      <c r="G267" s="910"/>
      <c r="H267" s="910"/>
      <c r="I267" s="910"/>
      <c r="J267" s="910"/>
      <c r="K267" s="910"/>
      <c r="L267" s="43"/>
      <c r="M267" s="43"/>
    </row>
    <row r="268" spans="1:22" ht="20.100000000000001" customHeight="1" x14ac:dyDescent="0.25">
      <c r="E268" s="48"/>
      <c r="F268" s="353" t="s">
        <v>543</v>
      </c>
      <c r="R268" s="30"/>
    </row>
    <row r="269" spans="1:22" ht="20.100000000000001" customHeight="1" x14ac:dyDescent="0.25">
      <c r="E269" s="301" t="s">
        <v>544</v>
      </c>
      <c r="F269" s="362" t="s">
        <v>726</v>
      </c>
      <c r="L269" s="41"/>
      <c r="R269" s="30"/>
    </row>
    <row r="270" spans="1:22" ht="20.100000000000001" customHeight="1" x14ac:dyDescent="0.25">
      <c r="E270" s="301" t="s">
        <v>23</v>
      </c>
      <c r="F270" s="362" t="s">
        <v>726</v>
      </c>
      <c r="R270" s="30"/>
    </row>
    <row r="271" spans="1:22" ht="20.100000000000001" customHeight="1" x14ac:dyDescent="0.25">
      <c r="R271" s="30"/>
    </row>
    <row r="272" spans="1:22" ht="19.5" customHeight="1" x14ac:dyDescent="0.25">
      <c r="R272" s="30"/>
    </row>
    <row r="273" spans="1:22" s="51" customFormat="1" ht="33.75" customHeight="1" x14ac:dyDescent="0.25">
      <c r="A273" s="872" t="s">
        <v>693</v>
      </c>
      <c r="B273" s="872"/>
      <c r="C273" s="872"/>
      <c r="D273" s="872"/>
      <c r="E273" s="872"/>
      <c r="F273" s="872"/>
      <c r="G273" s="872"/>
      <c r="H273" s="872"/>
      <c r="I273" s="872"/>
      <c r="J273" s="872"/>
      <c r="K273" s="872"/>
      <c r="L273" s="858" t="str">
        <f>IF(AND(F276+F277+G276+G277&gt;0,P248=0),"Attenzione: la corrispondente opzione non risulta indicata nella domanda F.1 (vd. freccia)","")</f>
        <v/>
      </c>
      <c r="M273" s="858"/>
      <c r="N273" s="332"/>
      <c r="O273" s="332"/>
      <c r="P273" s="332"/>
      <c r="Q273" s="332"/>
      <c r="S273" s="188"/>
      <c r="T273" s="188"/>
      <c r="U273" s="188"/>
      <c r="V273" s="188"/>
    </row>
    <row r="274" spans="1:22" s="51" customFormat="1" ht="18" customHeight="1" x14ac:dyDescent="0.25">
      <c r="A274" s="328"/>
      <c r="B274" s="328"/>
      <c r="C274" s="328"/>
      <c r="D274" s="328"/>
      <c r="E274" s="328"/>
      <c r="F274" s="893" t="s">
        <v>565</v>
      </c>
      <c r="G274" s="893" t="s">
        <v>566</v>
      </c>
      <c r="H274" s="893"/>
      <c r="I274" s="330"/>
      <c r="J274" s="330"/>
      <c r="K274" s="331"/>
      <c r="L274" s="44"/>
      <c r="M274" s="327"/>
      <c r="N274" s="332"/>
      <c r="O274" s="332"/>
      <c r="P274" s="332"/>
      <c r="Q274" s="332"/>
      <c r="S274" s="188"/>
      <c r="T274" s="188"/>
      <c r="U274" s="188"/>
      <c r="V274" s="188"/>
    </row>
    <row r="275" spans="1:22" s="51" customFormat="1" ht="18" customHeight="1" x14ac:dyDescent="0.25">
      <c r="A275" s="328"/>
      <c r="B275" s="328"/>
      <c r="C275" s="328"/>
      <c r="D275" s="328"/>
      <c r="E275" s="328"/>
      <c r="F275" s="894"/>
      <c r="G275" s="894"/>
      <c r="H275" s="894"/>
      <c r="I275" s="330"/>
      <c r="J275" s="330"/>
      <c r="K275" s="331"/>
      <c r="L275" s="44"/>
      <c r="M275" s="327"/>
      <c r="N275" s="332"/>
      <c r="O275" s="332"/>
      <c r="P275" s="332"/>
      <c r="Q275" s="332"/>
      <c r="S275" s="188"/>
      <c r="T275" s="188"/>
      <c r="U275" s="188"/>
      <c r="V275" s="188"/>
    </row>
    <row r="276" spans="1:22" s="51" customFormat="1" ht="42.6" customHeight="1" x14ac:dyDescent="0.25">
      <c r="A276" s="328"/>
      <c r="B276" s="328"/>
      <c r="C276" s="328"/>
      <c r="D276" s="328"/>
      <c r="E276" s="301" t="s">
        <v>544</v>
      </c>
      <c r="F276" s="363"/>
      <c r="G276" s="895"/>
      <c r="H276" s="896"/>
      <c r="I276" s="354"/>
      <c r="J276" s="354"/>
      <c r="K276" s="354"/>
      <c r="L276" s="858" t="str">
        <f>IF(F276&gt;(SUM(D54:D56,F54:F56,H54:H56,J54:J56)/2),"Attenzione: il numero qui indicato supera il numero medio di OPERAI + IMPIEGATI + INTERMEDI 2024 ricavabile da B.2",IF(F277&gt;(SUM(D53,F53,H53,J53)/2),"Attenzione: il numero indicato supera il numero medio di QUADRI 2024 ricavabile da B.2",""))</f>
        <v/>
      </c>
      <c r="M276" s="858"/>
      <c r="N276" s="332"/>
      <c r="O276" s="332"/>
      <c r="P276" s="332"/>
      <c r="Q276" s="332"/>
      <c r="S276" s="188"/>
      <c r="T276" s="188"/>
      <c r="U276" s="188"/>
      <c r="V276" s="188"/>
    </row>
    <row r="277" spans="1:22" s="51" customFormat="1" ht="42.6" customHeight="1" x14ac:dyDescent="0.25">
      <c r="A277" s="328"/>
      <c r="B277" s="328"/>
      <c r="C277" s="328"/>
      <c r="D277" s="328"/>
      <c r="E277" s="301" t="s">
        <v>23</v>
      </c>
      <c r="F277" s="363"/>
      <c r="G277" s="895"/>
      <c r="H277" s="896"/>
      <c r="I277" s="354"/>
      <c r="J277" s="354"/>
      <c r="K277" s="354"/>
      <c r="L277" s="858" t="str">
        <f>IF(AND(G276&gt;0,F276=0),"Attenzione: indicare il n. OPERAI + IMPIEGATI + INTERMEDI che hanno esercitato l'opzione",IF(AND(G277&gt;0,F277=0),"Attenzione: indicare il n. QUADRI che hanno esercitato l'opzione",IF(OR(G276&gt;1,G277&gt;1),"Dato indicato maggiore del 100%","")))</f>
        <v/>
      </c>
      <c r="M277" s="858"/>
      <c r="N277" s="332"/>
      <c r="O277" s="332"/>
      <c r="P277" s="332"/>
      <c r="Q277" s="332"/>
      <c r="S277" s="188"/>
      <c r="T277" s="188"/>
      <c r="U277" s="188"/>
      <c r="V277" s="188"/>
    </row>
    <row r="278" spans="1:22" s="51" customFormat="1" ht="18" customHeight="1" x14ac:dyDescent="0.25">
      <c r="A278" s="348"/>
      <c r="B278" s="328"/>
      <c r="C278" s="328"/>
      <c r="D278" s="328"/>
      <c r="E278" s="328"/>
      <c r="F278" s="329"/>
      <c r="G278" s="330"/>
      <c r="H278" s="330"/>
      <c r="I278" s="330"/>
      <c r="J278" s="330"/>
      <c r="K278" s="331"/>
      <c r="L278" s="25"/>
      <c r="M278" s="327"/>
      <c r="N278" s="332"/>
      <c r="O278" s="332"/>
      <c r="P278" s="332"/>
      <c r="Q278" s="332"/>
      <c r="S278" s="188"/>
      <c r="T278" s="188"/>
      <c r="U278" s="188"/>
      <c r="V278" s="188"/>
    </row>
    <row r="279" spans="1:22" s="51" customFormat="1" ht="36.75" customHeight="1" x14ac:dyDescent="0.25">
      <c r="A279" s="888"/>
      <c r="B279" s="888"/>
      <c r="C279" s="888"/>
      <c r="D279" s="888"/>
      <c r="E279" s="888"/>
      <c r="F279" s="888"/>
      <c r="G279" s="888"/>
      <c r="H279" s="888"/>
      <c r="I279" s="888"/>
      <c r="J279" s="888"/>
      <c r="K279" s="888"/>
      <c r="L279" s="25"/>
      <c r="M279" s="327"/>
      <c r="N279" s="332"/>
      <c r="O279" s="332"/>
      <c r="P279" s="332"/>
      <c r="Q279" s="332"/>
      <c r="S279" s="188"/>
      <c r="T279" s="188"/>
      <c r="U279" s="188"/>
      <c r="V279" s="188"/>
    </row>
    <row r="280" spans="1:22" s="51" customFormat="1" ht="16.899999999999999" hidden="1" customHeight="1" x14ac:dyDescent="0.25">
      <c r="A280" s="333"/>
      <c r="B280" s="333"/>
      <c r="C280" s="333"/>
      <c r="D280" s="333"/>
      <c r="E280" s="333"/>
      <c r="F280" s="329"/>
      <c r="G280" s="330"/>
      <c r="H280" s="330"/>
      <c r="I280" s="330"/>
      <c r="J280" s="330"/>
      <c r="K280" s="331"/>
      <c r="L280" s="25"/>
      <c r="M280" s="327"/>
      <c r="N280" s="332"/>
      <c r="O280" s="332"/>
      <c r="P280" s="332"/>
      <c r="Q280" s="332"/>
      <c r="S280" s="188"/>
      <c r="T280" s="188"/>
      <c r="U280" s="188"/>
      <c r="V280" s="188"/>
    </row>
    <row r="281" spans="1:22" ht="20.100000000000001" hidden="1" customHeight="1" x14ac:dyDescent="0.25">
      <c r="R281" s="30"/>
    </row>
    <row r="282" spans="1:22" s="64" customFormat="1" ht="26.45" hidden="1" customHeight="1" x14ac:dyDescent="0.25">
      <c r="A282" s="889"/>
      <c r="B282" s="889"/>
      <c r="C282" s="889"/>
      <c r="D282" s="889"/>
      <c r="E282" s="889"/>
      <c r="F282" s="889"/>
      <c r="G282" s="889"/>
      <c r="H282" s="889"/>
      <c r="I282" s="889"/>
      <c r="J282" s="889"/>
      <c r="K282" s="889"/>
      <c r="L282" s="334"/>
      <c r="M282" s="334"/>
      <c r="N282" s="73"/>
    </row>
    <row r="283" spans="1:22" s="51" customFormat="1" ht="16.5" hidden="1" customHeight="1" x14ac:dyDescent="0.25">
      <c r="A283" s="885"/>
      <c r="B283" s="885"/>
      <c r="C283" s="885"/>
      <c r="D283" s="885"/>
      <c r="E283" s="885"/>
      <c r="F283" s="885"/>
      <c r="G283" s="885"/>
      <c r="H283" s="885"/>
      <c r="I283" s="885"/>
      <c r="J283" s="885"/>
      <c r="K283" s="885"/>
      <c r="L283" s="25"/>
      <c r="M283" s="25"/>
      <c r="N283" s="325"/>
      <c r="O283" s="326"/>
      <c r="P283" s="326"/>
    </row>
    <row r="284" spans="1:22" s="51" customFormat="1" ht="24.75" hidden="1" customHeight="1" x14ac:dyDescent="0.25">
      <c r="A284" s="890"/>
      <c r="B284" s="890"/>
      <c r="C284" s="890"/>
      <c r="D284" s="890"/>
      <c r="E284" s="890"/>
      <c r="F284" s="890"/>
      <c r="G284" s="890"/>
      <c r="H284" s="890"/>
      <c r="I284" s="890"/>
      <c r="J284" s="890"/>
      <c r="K284" s="890"/>
      <c r="L284" s="25"/>
      <c r="M284" s="25"/>
      <c r="N284" s="891"/>
      <c r="O284" s="891"/>
      <c r="P284" s="891"/>
      <c r="Q284" s="891"/>
    </row>
    <row r="285" spans="1:22" s="51" customFormat="1" ht="18" hidden="1" customHeight="1" x14ac:dyDescent="0.2">
      <c r="A285" s="890"/>
      <c r="B285" s="890"/>
      <c r="C285" s="890"/>
      <c r="D285" s="890"/>
      <c r="E285" s="890"/>
      <c r="F285" s="890"/>
      <c r="G285" s="890"/>
      <c r="H285" s="890"/>
      <c r="I285" s="890"/>
      <c r="J285" s="890"/>
      <c r="K285" s="890"/>
      <c r="L285" s="908"/>
      <c r="M285" s="908"/>
      <c r="N285" s="908"/>
      <c r="O285" s="908"/>
      <c r="P285" s="909"/>
      <c r="Q285" s="909"/>
      <c r="R285" s="909"/>
    </row>
    <row r="286" spans="1:22" ht="20.100000000000001" hidden="1" customHeight="1" x14ac:dyDescent="0.25">
      <c r="R286" s="30"/>
    </row>
    <row r="287" spans="1:22" ht="20.100000000000001" hidden="1" customHeight="1" x14ac:dyDescent="0.25">
      <c r="R287" s="30"/>
    </row>
    <row r="288" spans="1:22" ht="20.100000000000001" hidden="1" customHeight="1" x14ac:dyDescent="0.25">
      <c r="R288" s="30"/>
    </row>
    <row r="289" spans="18:18" ht="20.100000000000001" hidden="1" customHeight="1" x14ac:dyDescent="0.25">
      <c r="R289" s="30"/>
    </row>
    <row r="290" spans="18:18" ht="20.100000000000001" hidden="1" customHeight="1" x14ac:dyDescent="0.25">
      <c r="R290" s="30"/>
    </row>
    <row r="291" spans="18:18" ht="20.100000000000001" hidden="1" customHeight="1" x14ac:dyDescent="0.25">
      <c r="R291" s="30"/>
    </row>
    <row r="292" spans="18:18" ht="20.100000000000001" hidden="1" customHeight="1" x14ac:dyDescent="0.25">
      <c r="R292" s="30"/>
    </row>
    <row r="293" spans="18:18" ht="20.100000000000001" hidden="1" customHeight="1" x14ac:dyDescent="0.25">
      <c r="R293" s="30"/>
    </row>
    <row r="294" spans="18:18" ht="20.100000000000001" hidden="1" customHeight="1" x14ac:dyDescent="0.25">
      <c r="R294" s="30"/>
    </row>
    <row r="295" spans="18:18" ht="20.100000000000001" hidden="1" customHeight="1" x14ac:dyDescent="0.25">
      <c r="R295" s="30"/>
    </row>
    <row r="296" spans="18:18" ht="20.100000000000001" hidden="1" customHeight="1" x14ac:dyDescent="0.25">
      <c r="R296" s="30"/>
    </row>
    <row r="297" spans="18:18" ht="20.100000000000001" hidden="1" customHeight="1" x14ac:dyDescent="0.25">
      <c r="R297" s="30"/>
    </row>
    <row r="298" spans="18:18" ht="20.100000000000001" hidden="1" customHeight="1" x14ac:dyDescent="0.25">
      <c r="R298" s="30"/>
    </row>
    <row r="299" spans="18:18" ht="20.100000000000001" hidden="1" customHeight="1" x14ac:dyDescent="0.25">
      <c r="R299" s="30"/>
    </row>
    <row r="300" spans="18:18" ht="20.100000000000001" hidden="1" customHeight="1" x14ac:dyDescent="0.25">
      <c r="R300" s="30"/>
    </row>
    <row r="301" spans="18:18" ht="20.100000000000001" hidden="1" customHeight="1" x14ac:dyDescent="0.25">
      <c r="R301" s="30"/>
    </row>
    <row r="302" spans="18:18" ht="20.100000000000001" hidden="1" customHeight="1" x14ac:dyDescent="0.25">
      <c r="R302" s="30"/>
    </row>
    <row r="303" spans="18:18" ht="20.100000000000001" hidden="1" customHeight="1" x14ac:dyDescent="0.25">
      <c r="R303" s="30"/>
    </row>
    <row r="304" spans="18:18" ht="20.100000000000001" hidden="1" customHeight="1" x14ac:dyDescent="0.25">
      <c r="R304" s="30"/>
    </row>
    <row r="305" spans="18:18" ht="20.100000000000001" hidden="1" customHeight="1" x14ac:dyDescent="0.25">
      <c r="R305" s="30"/>
    </row>
    <row r="306" spans="18:18" ht="20.100000000000001" hidden="1" customHeight="1" x14ac:dyDescent="0.25">
      <c r="R306" s="30"/>
    </row>
    <row r="307" spans="18:18" ht="20.100000000000001" hidden="1" customHeight="1" x14ac:dyDescent="0.25">
      <c r="R307" s="30"/>
    </row>
    <row r="308" spans="18:18" ht="20.100000000000001" hidden="1" customHeight="1" x14ac:dyDescent="0.25">
      <c r="R308" s="30"/>
    </row>
    <row r="309" spans="18:18" ht="20.100000000000001" hidden="1" customHeight="1" x14ac:dyDescent="0.25">
      <c r="R309" s="30"/>
    </row>
    <row r="310" spans="18:18" ht="20.100000000000001" hidden="1" customHeight="1" x14ac:dyDescent="0.25">
      <c r="R310" s="30"/>
    </row>
    <row r="311" spans="18:18" ht="20.100000000000001" hidden="1" customHeight="1" x14ac:dyDescent="0.25">
      <c r="R311" s="30"/>
    </row>
    <row r="312" spans="18:18" ht="20.100000000000001" hidden="1" customHeight="1" x14ac:dyDescent="0.25">
      <c r="R312" s="30"/>
    </row>
    <row r="313" spans="18:18" ht="20.100000000000001" hidden="1" customHeight="1" x14ac:dyDescent="0.25">
      <c r="R313" s="30"/>
    </row>
    <row r="314" spans="18:18" ht="20.100000000000001" hidden="1" customHeight="1" x14ac:dyDescent="0.25">
      <c r="R314" s="30"/>
    </row>
    <row r="315" spans="18:18" ht="20.100000000000001" hidden="1" customHeight="1" x14ac:dyDescent="0.25">
      <c r="R315" s="30"/>
    </row>
    <row r="316" spans="18:18" ht="20.100000000000001" hidden="1" customHeight="1" x14ac:dyDescent="0.25">
      <c r="R316" s="30"/>
    </row>
    <row r="317" spans="18:18" ht="20.100000000000001" hidden="1" customHeight="1" x14ac:dyDescent="0.25">
      <c r="R317" s="30"/>
    </row>
    <row r="318" spans="18:18" ht="20.100000000000001" hidden="1" customHeight="1" x14ac:dyDescent="0.25">
      <c r="R318" s="30"/>
    </row>
    <row r="319" spans="18:18" ht="20.100000000000001" hidden="1" customHeight="1" x14ac:dyDescent="0.25">
      <c r="R319" s="30"/>
    </row>
    <row r="320" spans="18:18" ht="20.100000000000001" hidden="1" customHeight="1" x14ac:dyDescent="0.25">
      <c r="R320" s="30"/>
    </row>
    <row r="321" spans="18:18" ht="20.100000000000001" hidden="1" customHeight="1" x14ac:dyDescent="0.25">
      <c r="R321" s="30"/>
    </row>
    <row r="322" spans="18:18" ht="20.100000000000001" hidden="1" customHeight="1" x14ac:dyDescent="0.25">
      <c r="R322" s="30"/>
    </row>
    <row r="323" spans="18:18" ht="20.100000000000001" hidden="1" customHeight="1" x14ac:dyDescent="0.25">
      <c r="R323" s="30"/>
    </row>
    <row r="324" spans="18:18" ht="20.100000000000001" hidden="1" customHeight="1" x14ac:dyDescent="0.25">
      <c r="R324" s="30"/>
    </row>
    <row r="325" spans="18:18" ht="20.100000000000001" hidden="1" customHeight="1" x14ac:dyDescent="0.25">
      <c r="R325" s="30"/>
    </row>
    <row r="326" spans="18:18" ht="20.100000000000001" hidden="1" customHeight="1" x14ac:dyDescent="0.25">
      <c r="R326" s="30"/>
    </row>
    <row r="327" spans="18:18" ht="20.100000000000001" hidden="1" customHeight="1" x14ac:dyDescent="0.25">
      <c r="R327" s="30"/>
    </row>
    <row r="328" spans="18:18" ht="20.100000000000001" hidden="1" customHeight="1" x14ac:dyDescent="0.25">
      <c r="R328" s="30"/>
    </row>
    <row r="329" spans="18:18" ht="20.100000000000001" hidden="1" customHeight="1" x14ac:dyDescent="0.25">
      <c r="R329" s="30"/>
    </row>
    <row r="330" spans="18:18" ht="20.100000000000001" hidden="1" customHeight="1" x14ac:dyDescent="0.25">
      <c r="R330" s="30"/>
    </row>
    <row r="331" spans="18:18" ht="20.100000000000001" hidden="1" customHeight="1" x14ac:dyDescent="0.25">
      <c r="R331" s="30"/>
    </row>
    <row r="332" spans="18:18" ht="20.100000000000001" hidden="1" customHeight="1" x14ac:dyDescent="0.25">
      <c r="R332" s="30"/>
    </row>
    <row r="333" spans="18:18" ht="20.100000000000001" hidden="1" customHeight="1" x14ac:dyDescent="0.25">
      <c r="R333" s="30"/>
    </row>
    <row r="334" spans="18:18" ht="20.100000000000001" hidden="1" customHeight="1" x14ac:dyDescent="0.25">
      <c r="R334" s="30"/>
    </row>
    <row r="335" spans="18:18" ht="20.100000000000001" hidden="1" customHeight="1" x14ac:dyDescent="0.25">
      <c r="R335" s="30"/>
    </row>
    <row r="336" spans="18:18" ht="20.100000000000001" hidden="1" customHeight="1" x14ac:dyDescent="0.25">
      <c r="R336" s="30"/>
    </row>
    <row r="337" spans="18:18" ht="20.100000000000001" hidden="1" customHeight="1" x14ac:dyDescent="0.25">
      <c r="R337" s="30"/>
    </row>
    <row r="338" spans="18:18" ht="20.100000000000001" hidden="1" customHeight="1" x14ac:dyDescent="0.25">
      <c r="R338" s="30"/>
    </row>
    <row r="339" spans="18:18" ht="20.100000000000001" hidden="1" customHeight="1" x14ac:dyDescent="0.25">
      <c r="R339" s="30"/>
    </row>
    <row r="340" spans="18:18" ht="20.100000000000001" hidden="1" customHeight="1" x14ac:dyDescent="0.25">
      <c r="R340" s="30"/>
    </row>
    <row r="341" spans="18:18" ht="20.100000000000001" hidden="1" customHeight="1" x14ac:dyDescent="0.25">
      <c r="R341" s="30"/>
    </row>
    <row r="342" spans="18:18" ht="20.100000000000001" hidden="1" customHeight="1" x14ac:dyDescent="0.25">
      <c r="R342" s="30"/>
    </row>
    <row r="343" spans="18:18" ht="20.100000000000001" hidden="1" customHeight="1" x14ac:dyDescent="0.25">
      <c r="R343" s="30"/>
    </row>
    <row r="344" spans="18:18" ht="20.100000000000001" hidden="1" customHeight="1" x14ac:dyDescent="0.25">
      <c r="R344" s="30"/>
    </row>
    <row r="345" spans="18:18" ht="20.100000000000001" hidden="1" customHeight="1" x14ac:dyDescent="0.25">
      <c r="R345" s="30"/>
    </row>
    <row r="346" spans="18:18" ht="20.100000000000001" hidden="1" customHeight="1" x14ac:dyDescent="0.25">
      <c r="R346" s="30"/>
    </row>
    <row r="347" spans="18:18" ht="20.100000000000001" hidden="1" customHeight="1" x14ac:dyDescent="0.25">
      <c r="R347" s="30"/>
    </row>
    <row r="348" spans="18:18" ht="20.100000000000001" hidden="1" customHeight="1" x14ac:dyDescent="0.25">
      <c r="R348" s="30"/>
    </row>
    <row r="349" spans="18:18" ht="20.100000000000001" hidden="1" customHeight="1" x14ac:dyDescent="0.25">
      <c r="R349" s="30"/>
    </row>
    <row r="350" spans="18:18" ht="20.100000000000001" hidden="1" customHeight="1" x14ac:dyDescent="0.25">
      <c r="R350" s="30"/>
    </row>
    <row r="351" spans="18:18" ht="20.100000000000001" hidden="1" customHeight="1" x14ac:dyDescent="0.25">
      <c r="R351" s="30"/>
    </row>
    <row r="352" spans="18:18" ht="20.100000000000001" hidden="1" customHeight="1" x14ac:dyDescent="0.25">
      <c r="R352" s="30"/>
    </row>
    <row r="353" spans="18:18" ht="20.100000000000001" hidden="1" customHeight="1" x14ac:dyDescent="0.25">
      <c r="R353" s="30"/>
    </row>
    <row r="354" spans="18:18" ht="20.100000000000001" hidden="1" customHeight="1" x14ac:dyDescent="0.25">
      <c r="R354" s="30"/>
    </row>
    <row r="355" spans="18:18" ht="20.100000000000001" hidden="1" customHeight="1" x14ac:dyDescent="0.25">
      <c r="R355" s="30"/>
    </row>
    <row r="356" spans="18:18" ht="20.100000000000001" hidden="1" customHeight="1" x14ac:dyDescent="0.25">
      <c r="R356" s="30"/>
    </row>
    <row r="357" spans="18:18" ht="20.100000000000001" hidden="1" customHeight="1" x14ac:dyDescent="0.25">
      <c r="R357" s="30"/>
    </row>
    <row r="358" spans="18:18" ht="20.100000000000001" hidden="1" customHeight="1" x14ac:dyDescent="0.25">
      <c r="R358" s="30"/>
    </row>
    <row r="359" spans="18:18" ht="20.100000000000001" hidden="1" customHeight="1" x14ac:dyDescent="0.25">
      <c r="R359" s="30"/>
    </row>
    <row r="360" spans="18:18" ht="20.100000000000001" hidden="1" customHeight="1" x14ac:dyDescent="0.25">
      <c r="R360" s="30"/>
    </row>
    <row r="361" spans="18:18" ht="20.100000000000001" hidden="1" customHeight="1" x14ac:dyDescent="0.25">
      <c r="R361" s="30"/>
    </row>
    <row r="362" spans="18:18" ht="20.100000000000001" hidden="1" customHeight="1" x14ac:dyDescent="0.25">
      <c r="R362" s="30"/>
    </row>
    <row r="363" spans="18:18" ht="20.100000000000001" hidden="1" customHeight="1" x14ac:dyDescent="0.25">
      <c r="R363" s="30"/>
    </row>
    <row r="364" spans="18:18" ht="20.100000000000001" hidden="1" customHeight="1" x14ac:dyDescent="0.25">
      <c r="R364" s="30"/>
    </row>
    <row r="365" spans="18:18" ht="20.100000000000001" hidden="1" customHeight="1" x14ac:dyDescent="0.25">
      <c r="R365" s="30"/>
    </row>
    <row r="366" spans="18:18" ht="20.100000000000001" hidden="1" customHeight="1" x14ac:dyDescent="0.25">
      <c r="R366" s="30"/>
    </row>
    <row r="367" spans="18:18" ht="20.100000000000001" hidden="1" customHeight="1" x14ac:dyDescent="0.25">
      <c r="R367" s="30"/>
    </row>
    <row r="368" spans="18:18" ht="20.100000000000001" hidden="1" customHeight="1" x14ac:dyDescent="0.25">
      <c r="R368" s="30"/>
    </row>
    <row r="369" spans="18:18" ht="20.100000000000001" hidden="1" customHeight="1" x14ac:dyDescent="0.25">
      <c r="R369" s="30"/>
    </row>
    <row r="370" spans="18:18" ht="20.100000000000001" hidden="1" customHeight="1" x14ac:dyDescent="0.25">
      <c r="R370" s="30"/>
    </row>
    <row r="371" spans="18:18" ht="20.100000000000001" hidden="1" customHeight="1" x14ac:dyDescent="0.25">
      <c r="R371" s="30"/>
    </row>
    <row r="372" spans="18:18" ht="20.100000000000001" hidden="1" customHeight="1" x14ac:dyDescent="0.25">
      <c r="R372" s="30"/>
    </row>
    <row r="373" spans="18:18" ht="20.100000000000001" hidden="1" customHeight="1" x14ac:dyDescent="0.25">
      <c r="R373" s="30"/>
    </row>
    <row r="374" spans="18:18" ht="20.100000000000001" hidden="1" customHeight="1" x14ac:dyDescent="0.25">
      <c r="R374" s="30"/>
    </row>
    <row r="375" spans="18:18" ht="20.100000000000001" hidden="1" customHeight="1" x14ac:dyDescent="0.25">
      <c r="R375" s="30"/>
    </row>
    <row r="376" spans="18:18" ht="20.100000000000001" hidden="1" customHeight="1" x14ac:dyDescent="0.25">
      <c r="R376" s="30"/>
    </row>
    <row r="377" spans="18:18" ht="20.100000000000001" hidden="1" customHeight="1" x14ac:dyDescent="0.25">
      <c r="R377" s="30"/>
    </row>
    <row r="378" spans="18:18" ht="20.100000000000001" hidden="1" customHeight="1" x14ac:dyDescent="0.25">
      <c r="R378" s="30"/>
    </row>
    <row r="379" spans="18:18" ht="20.100000000000001" hidden="1" customHeight="1" x14ac:dyDescent="0.25">
      <c r="R379" s="30"/>
    </row>
    <row r="380" spans="18:18" ht="20.100000000000001" hidden="1" customHeight="1" x14ac:dyDescent="0.25">
      <c r="R380" s="30"/>
    </row>
    <row r="381" spans="18:18" ht="20.100000000000001" hidden="1" customHeight="1" x14ac:dyDescent="0.25">
      <c r="R381" s="30"/>
    </row>
    <row r="382" spans="18:18" ht="20.100000000000001" hidden="1" customHeight="1" x14ac:dyDescent="0.25">
      <c r="R382" s="30"/>
    </row>
    <row r="383" spans="18:18" ht="20.100000000000001" hidden="1" customHeight="1" x14ac:dyDescent="0.25">
      <c r="R383" s="30"/>
    </row>
    <row r="384" spans="18:18" ht="20.100000000000001" hidden="1" customHeight="1" x14ac:dyDescent="0.25">
      <c r="R384" s="30"/>
    </row>
    <row r="385" spans="18:18" ht="20.100000000000001" hidden="1" customHeight="1" x14ac:dyDescent="0.25">
      <c r="R385" s="30"/>
    </row>
    <row r="386" spans="18:18" ht="20.100000000000001" hidden="1" customHeight="1" x14ac:dyDescent="0.25">
      <c r="R386" s="30"/>
    </row>
    <row r="387" spans="18:18" ht="20.100000000000001" hidden="1" customHeight="1" x14ac:dyDescent="0.25">
      <c r="R387" s="30"/>
    </row>
    <row r="388" spans="18:18" ht="20.100000000000001" hidden="1" customHeight="1" x14ac:dyDescent="0.25">
      <c r="R388" s="30"/>
    </row>
    <row r="389" spans="18:18" ht="20.100000000000001" hidden="1" customHeight="1" x14ac:dyDescent="0.25">
      <c r="R389" s="30"/>
    </row>
    <row r="390" spans="18:18" ht="20.100000000000001" hidden="1" customHeight="1" x14ac:dyDescent="0.25">
      <c r="R390" s="30"/>
    </row>
    <row r="391" spans="18:18" ht="20.100000000000001" hidden="1" customHeight="1" x14ac:dyDescent="0.25">
      <c r="R391" s="30"/>
    </row>
    <row r="392" spans="18:18" ht="20.100000000000001" hidden="1" customHeight="1" x14ac:dyDescent="0.25">
      <c r="R392" s="30"/>
    </row>
    <row r="393" spans="18:18" ht="20.100000000000001" hidden="1" customHeight="1" x14ac:dyDescent="0.25">
      <c r="R393" s="30"/>
    </row>
    <row r="394" spans="18:18" ht="20.100000000000001" hidden="1" customHeight="1" x14ac:dyDescent="0.25">
      <c r="R394" s="30"/>
    </row>
    <row r="395" spans="18:18" ht="20.100000000000001" hidden="1" customHeight="1" x14ac:dyDescent="0.25">
      <c r="R395" s="30"/>
    </row>
    <row r="396" spans="18:18" ht="20.100000000000001" hidden="1" customHeight="1" x14ac:dyDescent="0.25">
      <c r="R396" s="30"/>
    </row>
    <row r="397" spans="18:18" ht="20.100000000000001" hidden="1" customHeight="1" x14ac:dyDescent="0.25">
      <c r="R397" s="30"/>
    </row>
    <row r="398" spans="18:18" ht="20.100000000000001" hidden="1" customHeight="1" x14ac:dyDescent="0.25">
      <c r="R398" s="30"/>
    </row>
    <row r="399" spans="18:18" ht="20.100000000000001" hidden="1" customHeight="1" x14ac:dyDescent="0.25">
      <c r="R399" s="30"/>
    </row>
    <row r="400" spans="18:18" ht="20.100000000000001" hidden="1" customHeight="1" x14ac:dyDescent="0.25">
      <c r="R400" s="30"/>
    </row>
    <row r="401" spans="18:18" ht="20.100000000000001" hidden="1" customHeight="1" x14ac:dyDescent="0.25">
      <c r="R401" s="30"/>
    </row>
    <row r="402" spans="18:18" ht="20.100000000000001" hidden="1" customHeight="1" x14ac:dyDescent="0.25">
      <c r="R402" s="30"/>
    </row>
    <row r="403" spans="18:18" ht="20.100000000000001" hidden="1" customHeight="1" x14ac:dyDescent="0.25">
      <c r="R403" s="30"/>
    </row>
    <row r="404" spans="18:18" ht="20.100000000000001" hidden="1" customHeight="1" x14ac:dyDescent="0.25">
      <c r="R404" s="30"/>
    </row>
    <row r="405" spans="18:18" ht="20.100000000000001" hidden="1" customHeight="1" x14ac:dyDescent="0.25">
      <c r="R405" s="30"/>
    </row>
    <row r="406" spans="18:18" ht="20.100000000000001" hidden="1" customHeight="1" x14ac:dyDescent="0.25">
      <c r="R406" s="30"/>
    </row>
    <row r="407" spans="18:18" ht="20.100000000000001" hidden="1" customHeight="1" x14ac:dyDescent="0.25">
      <c r="R407" s="30"/>
    </row>
    <row r="408" spans="18:18" ht="20.100000000000001" hidden="1" customHeight="1" x14ac:dyDescent="0.25">
      <c r="R408" s="30"/>
    </row>
    <row r="409" spans="18:18" ht="20.100000000000001" hidden="1" customHeight="1" x14ac:dyDescent="0.25">
      <c r="R409" s="30"/>
    </row>
    <row r="410" spans="18:18" ht="20.100000000000001" hidden="1" customHeight="1" x14ac:dyDescent="0.25">
      <c r="R410" s="30"/>
    </row>
    <row r="411" spans="18:18" ht="20.100000000000001" hidden="1" customHeight="1" x14ac:dyDescent="0.25">
      <c r="R411" s="30"/>
    </row>
    <row r="412" spans="18:18" ht="20.100000000000001" hidden="1" customHeight="1" x14ac:dyDescent="0.25">
      <c r="R412" s="30"/>
    </row>
    <row r="413" spans="18:18" ht="20.100000000000001" hidden="1" customHeight="1" x14ac:dyDescent="0.25">
      <c r="R413" s="30"/>
    </row>
    <row r="414" spans="18:18" ht="20.100000000000001" hidden="1" customHeight="1" x14ac:dyDescent="0.25">
      <c r="R414" s="30"/>
    </row>
    <row r="415" spans="18:18" ht="20.100000000000001" hidden="1" customHeight="1" x14ac:dyDescent="0.25">
      <c r="R415" s="30"/>
    </row>
    <row r="416" spans="18:18" ht="20.100000000000001" hidden="1" customHeight="1" x14ac:dyDescent="0.25">
      <c r="R416" s="30"/>
    </row>
    <row r="417" spans="18:18" ht="20.100000000000001" hidden="1" customHeight="1" x14ac:dyDescent="0.25">
      <c r="R417" s="30"/>
    </row>
    <row r="418" spans="18:18" ht="20.100000000000001" hidden="1" customHeight="1" x14ac:dyDescent="0.25">
      <c r="R418" s="30"/>
    </row>
    <row r="419" spans="18:18" ht="20.100000000000001" hidden="1" customHeight="1" x14ac:dyDescent="0.25">
      <c r="R419" s="30"/>
    </row>
    <row r="420" spans="18:18" ht="20.100000000000001" hidden="1" customHeight="1" x14ac:dyDescent="0.25">
      <c r="R420" s="30"/>
    </row>
    <row r="421" spans="18:18" ht="20.100000000000001" hidden="1" customHeight="1" x14ac:dyDescent="0.25">
      <c r="R421" s="30"/>
    </row>
    <row r="422" spans="18:18" ht="20.100000000000001" hidden="1" customHeight="1" x14ac:dyDescent="0.25">
      <c r="R422" s="30"/>
    </row>
    <row r="423" spans="18:18" ht="20.100000000000001" hidden="1" customHeight="1" x14ac:dyDescent="0.25">
      <c r="R423" s="30"/>
    </row>
    <row r="424" spans="18:18" ht="20.100000000000001" hidden="1" customHeight="1" x14ac:dyDescent="0.25">
      <c r="R424" s="30"/>
    </row>
    <row r="425" spans="18:18" ht="20.100000000000001" hidden="1" customHeight="1" x14ac:dyDescent="0.25">
      <c r="R425" s="30"/>
    </row>
    <row r="426" spans="18:18" ht="20.100000000000001" hidden="1" customHeight="1" x14ac:dyDescent="0.25">
      <c r="R426" s="30"/>
    </row>
    <row r="427" spans="18:18" ht="20.100000000000001" hidden="1" customHeight="1" x14ac:dyDescent="0.25">
      <c r="R427" s="30"/>
    </row>
    <row r="428" spans="18:18" ht="20.100000000000001" hidden="1" customHeight="1" x14ac:dyDescent="0.25">
      <c r="R428" s="30"/>
    </row>
    <row r="429" spans="18:18" ht="20.100000000000001" hidden="1" customHeight="1" x14ac:dyDescent="0.25">
      <c r="R429" s="30"/>
    </row>
    <row r="430" spans="18:18" ht="20.100000000000001" hidden="1" customHeight="1" x14ac:dyDescent="0.25">
      <c r="R430" s="30"/>
    </row>
    <row r="431" spans="18:18" ht="20.100000000000001" hidden="1" customHeight="1" x14ac:dyDescent="0.25">
      <c r="R431" s="30"/>
    </row>
    <row r="432" spans="18:18" ht="20.100000000000001" hidden="1" customHeight="1" x14ac:dyDescent="0.25">
      <c r="R432" s="30"/>
    </row>
    <row r="433" spans="18:18" ht="20.100000000000001" hidden="1" customHeight="1" x14ac:dyDescent="0.25">
      <c r="R433" s="30"/>
    </row>
    <row r="434" spans="18:18" ht="20.100000000000001" hidden="1" customHeight="1" x14ac:dyDescent="0.25">
      <c r="R434" s="30"/>
    </row>
    <row r="435" spans="18:18" ht="20.100000000000001" hidden="1" customHeight="1" x14ac:dyDescent="0.25">
      <c r="R435" s="30"/>
    </row>
    <row r="436" spans="18:18" ht="20.100000000000001" hidden="1" customHeight="1" x14ac:dyDescent="0.25">
      <c r="R436" s="30"/>
    </row>
    <row r="437" spans="18:18" ht="20.100000000000001" hidden="1" customHeight="1" x14ac:dyDescent="0.25">
      <c r="R437" s="30"/>
    </row>
    <row r="438" spans="18:18" ht="20.100000000000001" hidden="1" customHeight="1" x14ac:dyDescent="0.25">
      <c r="R438" s="30"/>
    </row>
    <row r="439" spans="18:18" ht="20.100000000000001" hidden="1" customHeight="1" x14ac:dyDescent="0.25">
      <c r="R439" s="30"/>
    </row>
    <row r="440" spans="18:18" ht="20.100000000000001" hidden="1" customHeight="1" x14ac:dyDescent="0.25">
      <c r="R440" s="30"/>
    </row>
    <row r="441" spans="18:18" ht="20.100000000000001" hidden="1" customHeight="1" x14ac:dyDescent="0.25">
      <c r="R441" s="30"/>
    </row>
    <row r="442" spans="18:18" ht="20.100000000000001" hidden="1" customHeight="1" x14ac:dyDescent="0.25">
      <c r="R442" s="30"/>
    </row>
    <row r="443" spans="18:18" ht="20.100000000000001" hidden="1" customHeight="1" x14ac:dyDescent="0.25">
      <c r="R443" s="30"/>
    </row>
    <row r="444" spans="18:18" ht="20.100000000000001" hidden="1" customHeight="1" x14ac:dyDescent="0.25">
      <c r="R444" s="30"/>
    </row>
    <row r="445" spans="18:18" ht="20.100000000000001" hidden="1" customHeight="1" x14ac:dyDescent="0.25">
      <c r="R445" s="30"/>
    </row>
    <row r="446" spans="18:18" ht="20.100000000000001" hidden="1" customHeight="1" x14ac:dyDescent="0.25">
      <c r="R446" s="30"/>
    </row>
    <row r="447" spans="18:18" ht="20.100000000000001" hidden="1" customHeight="1" x14ac:dyDescent="0.25">
      <c r="R447" s="30"/>
    </row>
    <row r="448" spans="18:18" ht="20.100000000000001" hidden="1" customHeight="1" x14ac:dyDescent="0.25">
      <c r="R448" s="30"/>
    </row>
    <row r="449" spans="18:18" ht="20.100000000000001" hidden="1" customHeight="1" x14ac:dyDescent="0.25">
      <c r="R449" s="30"/>
    </row>
    <row r="450" spans="18:18" ht="20.100000000000001" hidden="1" customHeight="1" x14ac:dyDescent="0.25">
      <c r="R450" s="30"/>
    </row>
    <row r="451" spans="18:18" ht="20.100000000000001" hidden="1" customHeight="1" x14ac:dyDescent="0.25">
      <c r="R451" s="30"/>
    </row>
    <row r="452" spans="18:18" ht="20.100000000000001" hidden="1" customHeight="1" x14ac:dyDescent="0.25">
      <c r="R452" s="30"/>
    </row>
    <row r="453" spans="18:18" ht="20.100000000000001" hidden="1" customHeight="1" x14ac:dyDescent="0.25">
      <c r="R453" s="30"/>
    </row>
    <row r="454" spans="18:18" ht="20.100000000000001" hidden="1" customHeight="1" x14ac:dyDescent="0.25">
      <c r="R454" s="30"/>
    </row>
    <row r="455" spans="18:18" ht="20.100000000000001" hidden="1" customHeight="1" x14ac:dyDescent="0.25">
      <c r="R455" s="30"/>
    </row>
    <row r="456" spans="18:18" ht="20.100000000000001" hidden="1" customHeight="1" x14ac:dyDescent="0.25">
      <c r="R456" s="30"/>
    </row>
    <row r="457" spans="18:18" ht="20.100000000000001" hidden="1" customHeight="1" x14ac:dyDescent="0.25">
      <c r="R457" s="30"/>
    </row>
    <row r="458" spans="18:18" ht="20.100000000000001" hidden="1" customHeight="1" x14ac:dyDescent="0.25">
      <c r="R458" s="30"/>
    </row>
    <row r="459" spans="18:18" ht="20.100000000000001" hidden="1" customHeight="1" x14ac:dyDescent="0.25">
      <c r="R459" s="30"/>
    </row>
    <row r="460" spans="18:18" ht="20.100000000000001" hidden="1" customHeight="1" x14ac:dyDescent="0.25">
      <c r="R460" s="30"/>
    </row>
    <row r="461" spans="18:18" ht="20.100000000000001" hidden="1" customHeight="1" x14ac:dyDescent="0.25">
      <c r="R461" s="30"/>
    </row>
    <row r="462" spans="18:18" ht="20.100000000000001" hidden="1" customHeight="1" x14ac:dyDescent="0.25">
      <c r="R462" s="30"/>
    </row>
    <row r="463" spans="18:18" ht="20.100000000000001" hidden="1" customHeight="1" x14ac:dyDescent="0.25">
      <c r="R463" s="30"/>
    </row>
    <row r="464" spans="18:18" ht="20.100000000000001" hidden="1" customHeight="1" x14ac:dyDescent="0.25">
      <c r="R464" s="30"/>
    </row>
    <row r="465" spans="18:18" ht="20.100000000000001" hidden="1" customHeight="1" x14ac:dyDescent="0.25">
      <c r="R465" s="30"/>
    </row>
    <row r="466" spans="18:18" ht="20.100000000000001" hidden="1" customHeight="1" x14ac:dyDescent="0.25">
      <c r="R466" s="30"/>
    </row>
    <row r="467" spans="18:18" ht="20.100000000000001" hidden="1" customHeight="1" x14ac:dyDescent="0.25">
      <c r="R467" s="30"/>
    </row>
    <row r="468" spans="18:18" ht="20.100000000000001" hidden="1" customHeight="1" x14ac:dyDescent="0.25">
      <c r="R468" s="30"/>
    </row>
    <row r="469" spans="18:18" ht="20.100000000000001" hidden="1" customHeight="1" x14ac:dyDescent="0.25">
      <c r="R469" s="30"/>
    </row>
    <row r="470" spans="18:18" ht="20.100000000000001" hidden="1" customHeight="1" x14ac:dyDescent="0.25">
      <c r="R470" s="30"/>
    </row>
    <row r="471" spans="18:18" ht="20.100000000000001" hidden="1" customHeight="1" x14ac:dyDescent="0.25">
      <c r="R471" s="30"/>
    </row>
    <row r="472" spans="18:18" ht="20.100000000000001" hidden="1" customHeight="1" x14ac:dyDescent="0.25">
      <c r="R472" s="30"/>
    </row>
    <row r="473" spans="18:18" ht="20.100000000000001" hidden="1" customHeight="1" x14ac:dyDescent="0.25">
      <c r="R473" s="30"/>
    </row>
    <row r="474" spans="18:18" ht="20.100000000000001" hidden="1" customHeight="1" x14ac:dyDescent="0.25">
      <c r="R474" s="30"/>
    </row>
    <row r="475" spans="18:18" ht="20.100000000000001" hidden="1" customHeight="1" x14ac:dyDescent="0.25">
      <c r="R475" s="30"/>
    </row>
    <row r="476" spans="18:18" ht="20.100000000000001" hidden="1" customHeight="1" x14ac:dyDescent="0.25">
      <c r="R476" s="30"/>
    </row>
    <row r="477" spans="18:18" ht="20.100000000000001" hidden="1" customHeight="1" x14ac:dyDescent="0.25">
      <c r="R477" s="30"/>
    </row>
    <row r="478" spans="18:18" ht="20.100000000000001" hidden="1" customHeight="1" x14ac:dyDescent="0.25">
      <c r="R478" s="30"/>
    </row>
    <row r="479" spans="18:18" ht="20.100000000000001" hidden="1" customHeight="1" x14ac:dyDescent="0.25">
      <c r="R479" s="30"/>
    </row>
    <row r="480" spans="18:18" ht="20.100000000000001" hidden="1" customHeight="1" x14ac:dyDescent="0.25">
      <c r="R480" s="30"/>
    </row>
    <row r="481" spans="18:18" ht="20.100000000000001" hidden="1" customHeight="1" x14ac:dyDescent="0.25">
      <c r="R481" s="30"/>
    </row>
    <row r="482" spans="18:18" ht="20.100000000000001" hidden="1" customHeight="1" x14ac:dyDescent="0.25">
      <c r="R482" s="30"/>
    </row>
    <row r="483" spans="18:18" ht="20.100000000000001" hidden="1" customHeight="1" x14ac:dyDescent="0.25">
      <c r="R483" s="30"/>
    </row>
    <row r="484" spans="18:18" ht="20.100000000000001" hidden="1" customHeight="1" x14ac:dyDescent="0.25">
      <c r="R484" s="30"/>
    </row>
    <row r="485" spans="18:18" ht="20.100000000000001" hidden="1" customHeight="1" x14ac:dyDescent="0.25">
      <c r="R485" s="30"/>
    </row>
    <row r="486" spans="18:18" ht="20.100000000000001" hidden="1" customHeight="1" x14ac:dyDescent="0.25">
      <c r="R486" s="30"/>
    </row>
    <row r="487" spans="18:18" ht="20.100000000000001" hidden="1" customHeight="1" x14ac:dyDescent="0.25">
      <c r="R487" s="30"/>
    </row>
    <row r="488" spans="18:18" ht="20.100000000000001" hidden="1" customHeight="1" x14ac:dyDescent="0.25">
      <c r="R488" s="30"/>
    </row>
    <row r="489" spans="18:18" ht="20.100000000000001" hidden="1" customHeight="1" x14ac:dyDescent="0.25">
      <c r="R489" s="30"/>
    </row>
    <row r="490" spans="18:18" ht="20.100000000000001" hidden="1" customHeight="1" x14ac:dyDescent="0.25">
      <c r="R490" s="30"/>
    </row>
    <row r="491" spans="18:18" ht="20.100000000000001" hidden="1" customHeight="1" x14ac:dyDescent="0.25">
      <c r="R491" s="30"/>
    </row>
    <row r="492" spans="18:18" ht="20.100000000000001" hidden="1" customHeight="1" x14ac:dyDescent="0.25">
      <c r="R492" s="30"/>
    </row>
    <row r="493" spans="18:18" ht="20.100000000000001" hidden="1" customHeight="1" x14ac:dyDescent="0.25">
      <c r="R493" s="30"/>
    </row>
    <row r="494" spans="18:18" ht="20.100000000000001" hidden="1" customHeight="1" x14ac:dyDescent="0.25">
      <c r="R494" s="30"/>
    </row>
    <row r="495" spans="18:18" ht="20.100000000000001" hidden="1" customHeight="1" x14ac:dyDescent="0.25">
      <c r="R495" s="30"/>
    </row>
    <row r="496" spans="18:18" ht="20.100000000000001" hidden="1" customHeight="1" x14ac:dyDescent="0.25">
      <c r="R496" s="30"/>
    </row>
    <row r="497" spans="18:18" ht="20.100000000000001" hidden="1" customHeight="1" x14ac:dyDescent="0.25">
      <c r="R497" s="30"/>
    </row>
    <row r="498" spans="18:18" ht="20.100000000000001" hidden="1" customHeight="1" x14ac:dyDescent="0.25">
      <c r="R498" s="30"/>
    </row>
    <row r="499" spans="18:18" ht="20.100000000000001" hidden="1" customHeight="1" x14ac:dyDescent="0.25">
      <c r="R499" s="30"/>
    </row>
    <row r="500" spans="18:18" ht="20.100000000000001" hidden="1" customHeight="1" x14ac:dyDescent="0.25">
      <c r="R500" s="30"/>
    </row>
    <row r="501" spans="18:18" ht="20.100000000000001" hidden="1" customHeight="1" x14ac:dyDescent="0.25">
      <c r="R501" s="30"/>
    </row>
    <row r="502" spans="18:18" ht="20.100000000000001" hidden="1" customHeight="1" x14ac:dyDescent="0.25">
      <c r="R502" s="30"/>
    </row>
    <row r="503" spans="18:18" ht="20.100000000000001" hidden="1" customHeight="1" x14ac:dyDescent="0.25">
      <c r="R503" s="30"/>
    </row>
    <row r="504" spans="18:18" ht="20.100000000000001" hidden="1" customHeight="1" x14ac:dyDescent="0.25">
      <c r="R504" s="30"/>
    </row>
    <row r="505" spans="18:18" ht="20.100000000000001" hidden="1" customHeight="1" x14ac:dyDescent="0.25">
      <c r="R505" s="30"/>
    </row>
    <row r="506" spans="18:18" ht="20.100000000000001" hidden="1" customHeight="1" x14ac:dyDescent="0.25">
      <c r="R506" s="30"/>
    </row>
    <row r="507" spans="18:18" ht="20.100000000000001" hidden="1" customHeight="1" x14ac:dyDescent="0.25">
      <c r="R507" s="30"/>
    </row>
    <row r="508" spans="18:18" ht="20.100000000000001" hidden="1" customHeight="1" x14ac:dyDescent="0.25">
      <c r="R508" s="30"/>
    </row>
    <row r="509" spans="18:18" ht="20.100000000000001" hidden="1" customHeight="1" x14ac:dyDescent="0.25">
      <c r="R509" s="30"/>
    </row>
    <row r="510" spans="18:18" ht="20.100000000000001" hidden="1" customHeight="1" x14ac:dyDescent="0.25">
      <c r="R510" s="30"/>
    </row>
    <row r="511" spans="18:18" ht="20.100000000000001" hidden="1" customHeight="1" x14ac:dyDescent="0.25">
      <c r="R511" s="30"/>
    </row>
    <row r="512" spans="18:18" ht="20.100000000000001" hidden="1" customHeight="1" x14ac:dyDescent="0.25">
      <c r="R512" s="30"/>
    </row>
  </sheetData>
  <sheetProtection algorithmName="SHA-512" hashValue="5B3JM+6MnjbQlP0KxuZpxx/6ZWxjuf5OOpTpY1o+Y6gh1f0gLqxSU5q5kvEvvkXZbi+4fMbt+2Wupik9UhmvCg==" saltValue="NbgNKCKgb0jT5GUfESqYNw==" spinCount="100000" sheet="1" objects="1" scenarios="1"/>
  <mergeCells count="271">
    <mergeCell ref="K73:M73"/>
    <mergeCell ref="K76:M76"/>
    <mergeCell ref="A225:E225"/>
    <mergeCell ref="B223:E223"/>
    <mergeCell ref="B224:E224"/>
    <mergeCell ref="B226:E226"/>
    <mergeCell ref="B227:E227"/>
    <mergeCell ref="F221:F222"/>
    <mergeCell ref="C228:E229"/>
    <mergeCell ref="A228:B229"/>
    <mergeCell ref="F228:F229"/>
    <mergeCell ref="G228:H229"/>
    <mergeCell ref="I225:J225"/>
    <mergeCell ref="I226:J226"/>
    <mergeCell ref="G221:H222"/>
    <mergeCell ref="I221:J222"/>
    <mergeCell ref="G227:H227"/>
    <mergeCell ref="I227:J227"/>
    <mergeCell ref="G223:H223"/>
    <mergeCell ref="G224:H224"/>
    <mergeCell ref="G225:H225"/>
    <mergeCell ref="G226:H226"/>
    <mergeCell ref="B214:J214"/>
    <mergeCell ref="B215:J215"/>
    <mergeCell ref="B216:J216"/>
    <mergeCell ref="B217:J217"/>
    <mergeCell ref="E218:K218"/>
    <mergeCell ref="A220:K220"/>
    <mergeCell ref="I223:J223"/>
    <mergeCell ref="I224:J224"/>
    <mergeCell ref="Y99:AA99"/>
    <mergeCell ref="A100:K100"/>
    <mergeCell ref="F102:G102"/>
    <mergeCell ref="H102:I102"/>
    <mergeCell ref="J102:K102"/>
    <mergeCell ref="F101:K101"/>
    <mergeCell ref="A101:E101"/>
    <mergeCell ref="N99:O100"/>
    <mergeCell ref="P99:R99"/>
    <mergeCell ref="S99:U99"/>
    <mergeCell ref="V99:X99"/>
    <mergeCell ref="N92:S92"/>
    <mergeCell ref="N93:P93"/>
    <mergeCell ref="A92:G93"/>
    <mergeCell ref="H92:I93"/>
    <mergeCell ref="J92:K93"/>
    <mergeCell ref="A106:E106"/>
    <mergeCell ref="A104:E104"/>
    <mergeCell ref="A105:E105"/>
    <mergeCell ref="A97:K97"/>
    <mergeCell ref="A99:K99"/>
    <mergeCell ref="A94:G95"/>
    <mergeCell ref="H94:I95"/>
    <mergeCell ref="J94:K95"/>
    <mergeCell ref="A96:G96"/>
    <mergeCell ref="H96:I96"/>
    <mergeCell ref="J96:K96"/>
    <mergeCell ref="P18:R18"/>
    <mergeCell ref="A19:B19"/>
    <mergeCell ref="C19:E19"/>
    <mergeCell ref="F19:H19"/>
    <mergeCell ref="P19:R19"/>
    <mergeCell ref="D38:E38"/>
    <mergeCell ref="F38:G38"/>
    <mergeCell ref="H38:I38"/>
    <mergeCell ref="J38:K38"/>
    <mergeCell ref="A36:C37"/>
    <mergeCell ref="D36:G36"/>
    <mergeCell ref="H36:K36"/>
    <mergeCell ref="D37:E37"/>
    <mergeCell ref="J37:K37"/>
    <mergeCell ref="F37:G37"/>
    <mergeCell ref="H37:I37"/>
    <mergeCell ref="A31:K31"/>
    <mergeCell ref="A32:K32"/>
    <mergeCell ref="A34:K34"/>
    <mergeCell ref="A1:B3"/>
    <mergeCell ref="C1:K3"/>
    <mergeCell ref="C5:F5"/>
    <mergeCell ref="H6:J6"/>
    <mergeCell ref="A8:C8"/>
    <mergeCell ref="D8:K8"/>
    <mergeCell ref="A17:E17"/>
    <mergeCell ref="F17:K17"/>
    <mergeCell ref="H39:I39"/>
    <mergeCell ref="J39:K39"/>
    <mergeCell ref="A39:C39"/>
    <mergeCell ref="D39:E39"/>
    <mergeCell ref="F39:G39"/>
    <mergeCell ref="A38:C38"/>
    <mergeCell ref="A12:K12"/>
    <mergeCell ref="A15:E15"/>
    <mergeCell ref="F15:K15"/>
    <mergeCell ref="B10:K10"/>
    <mergeCell ref="A23:F23"/>
    <mergeCell ref="A48:K48"/>
    <mergeCell ref="H43:I43"/>
    <mergeCell ref="A59:K59"/>
    <mergeCell ref="A60:L60"/>
    <mergeCell ref="A40:C40"/>
    <mergeCell ref="D40:E40"/>
    <mergeCell ref="F40:G40"/>
    <mergeCell ref="D50:G50"/>
    <mergeCell ref="A44:C44"/>
    <mergeCell ref="A43:C43"/>
    <mergeCell ref="D43:E43"/>
    <mergeCell ref="A50:C51"/>
    <mergeCell ref="F43:G43"/>
    <mergeCell ref="F42:G42"/>
    <mergeCell ref="J40:K40"/>
    <mergeCell ref="A41:C41"/>
    <mergeCell ref="D41:E41"/>
    <mergeCell ref="F41:G41"/>
    <mergeCell ref="H40:I40"/>
    <mergeCell ref="I66:J66"/>
    <mergeCell ref="A109:E109"/>
    <mergeCell ref="A112:E112"/>
    <mergeCell ref="A113:E113"/>
    <mergeCell ref="A110:E110"/>
    <mergeCell ref="A115:E115"/>
    <mergeCell ref="J41:K41"/>
    <mergeCell ref="A42:C42"/>
    <mergeCell ref="D42:E42"/>
    <mergeCell ref="H42:I42"/>
    <mergeCell ref="J42:K42"/>
    <mergeCell ref="I61:J61"/>
    <mergeCell ref="I63:J63"/>
    <mergeCell ref="H50:K50"/>
    <mergeCell ref="A68:G68"/>
    <mergeCell ref="H41:I41"/>
    <mergeCell ref="A57:C57"/>
    <mergeCell ref="I65:J65"/>
    <mergeCell ref="J43:K43"/>
    <mergeCell ref="F44:G44"/>
    <mergeCell ref="H44:I44"/>
    <mergeCell ref="J44:K44"/>
    <mergeCell ref="A47:K47"/>
    <mergeCell ref="D44:E44"/>
    <mergeCell ref="A285:K285"/>
    <mergeCell ref="L285:M285"/>
    <mergeCell ref="N285:O285"/>
    <mergeCell ref="P285:R285"/>
    <mergeCell ref="A267:K267"/>
    <mergeCell ref="A116:E116"/>
    <mergeCell ref="A126:K126"/>
    <mergeCell ref="A130:K130"/>
    <mergeCell ref="A127:K127"/>
    <mergeCell ref="A123:K123"/>
    <mergeCell ref="A117:E117"/>
    <mergeCell ref="A119:E119"/>
    <mergeCell ref="A125:K125"/>
    <mergeCell ref="B248:I248"/>
    <mergeCell ref="A244:K244"/>
    <mergeCell ref="B249:I249"/>
    <mergeCell ref="B246:I246"/>
    <mergeCell ref="B250:I250"/>
    <mergeCell ref="B252:I252"/>
    <mergeCell ref="B253:I253"/>
    <mergeCell ref="B254:I254"/>
    <mergeCell ref="B251:I251"/>
    <mergeCell ref="A169:K169"/>
    <mergeCell ref="B170:J170"/>
    <mergeCell ref="A71:K71"/>
    <mergeCell ref="A139:K139"/>
    <mergeCell ref="L144:L146"/>
    <mergeCell ref="I147:K147"/>
    <mergeCell ref="J186:K186"/>
    <mergeCell ref="A264:G264"/>
    <mergeCell ref="A266:K266"/>
    <mergeCell ref="A107:E107"/>
    <mergeCell ref="D237:E237"/>
    <mergeCell ref="A238:K238"/>
    <mergeCell ref="A241:G241"/>
    <mergeCell ref="G237:I237"/>
    <mergeCell ref="A237:C237"/>
    <mergeCell ref="B164:J164"/>
    <mergeCell ref="B163:J163"/>
    <mergeCell ref="A131:K131"/>
    <mergeCell ref="A128:K128"/>
    <mergeCell ref="A111:E111"/>
    <mergeCell ref="A134:K134"/>
    <mergeCell ref="B194:J194"/>
    <mergeCell ref="B196:J196"/>
    <mergeCell ref="B192:J192"/>
    <mergeCell ref="A84:K84"/>
    <mergeCell ref="A88:K88"/>
    <mergeCell ref="A279:K279"/>
    <mergeCell ref="A282:K282"/>
    <mergeCell ref="A283:K283"/>
    <mergeCell ref="A284:K284"/>
    <mergeCell ref="N284:Q284"/>
    <mergeCell ref="A260:G261"/>
    <mergeCell ref="A273:K273"/>
    <mergeCell ref="F274:F275"/>
    <mergeCell ref="G274:H275"/>
    <mergeCell ref="G276:H276"/>
    <mergeCell ref="G277:H277"/>
    <mergeCell ref="L273:M273"/>
    <mergeCell ref="L277:M277"/>
    <mergeCell ref="L276:M276"/>
    <mergeCell ref="A91:G91"/>
    <mergeCell ref="H91:I91"/>
    <mergeCell ref="J91:K91"/>
    <mergeCell ref="B190:J190"/>
    <mergeCell ref="B191:J191"/>
    <mergeCell ref="A185:K185"/>
    <mergeCell ref="A114:E114"/>
    <mergeCell ref="A87:K87"/>
    <mergeCell ref="A124:K124"/>
    <mergeCell ref="A120:E120"/>
    <mergeCell ref="A121:E121"/>
    <mergeCell ref="B179:J179"/>
    <mergeCell ref="E183:K183"/>
    <mergeCell ref="B189:J189"/>
    <mergeCell ref="B182:J182"/>
    <mergeCell ref="B165:J165"/>
    <mergeCell ref="B167:J167"/>
    <mergeCell ref="B180:J180"/>
    <mergeCell ref="B181:J181"/>
    <mergeCell ref="A160:K160"/>
    <mergeCell ref="B166:J166"/>
    <mergeCell ref="B176:J176"/>
    <mergeCell ref="A178:K178"/>
    <mergeCell ref="B256:I256"/>
    <mergeCell ref="B161:J161"/>
    <mergeCell ref="B162:J162"/>
    <mergeCell ref="B245:K245"/>
    <mergeCell ref="B247:I247"/>
    <mergeCell ref="B171:J171"/>
    <mergeCell ref="A133:K133"/>
    <mergeCell ref="B157:J157"/>
    <mergeCell ref="A193:K193"/>
    <mergeCell ref="B195:J195"/>
    <mergeCell ref="E198:K198"/>
    <mergeCell ref="A200:K200"/>
    <mergeCell ref="B201:J201"/>
    <mergeCell ref="B202:J202"/>
    <mergeCell ref="B203:J203"/>
    <mergeCell ref="B204:J204"/>
    <mergeCell ref="B205:J205"/>
    <mergeCell ref="B206:J206"/>
    <mergeCell ref="B207:J207"/>
    <mergeCell ref="B208:J208"/>
    <mergeCell ref="E209:K209"/>
    <mergeCell ref="A211:K211"/>
    <mergeCell ref="B212:J212"/>
    <mergeCell ref="B213:J213"/>
    <mergeCell ref="L61:L63"/>
    <mergeCell ref="L65:L66"/>
    <mergeCell ref="B257:I257"/>
    <mergeCell ref="B258:D258"/>
    <mergeCell ref="E258:K258"/>
    <mergeCell ref="B259:J259"/>
    <mergeCell ref="A159:K159"/>
    <mergeCell ref="B156:D156"/>
    <mergeCell ref="B155:J155"/>
    <mergeCell ref="A135:K135"/>
    <mergeCell ref="B197:J197"/>
    <mergeCell ref="B172:J172"/>
    <mergeCell ref="B173:J173"/>
    <mergeCell ref="B174:J174"/>
    <mergeCell ref="B175:J175"/>
    <mergeCell ref="A129:K129"/>
    <mergeCell ref="E156:K156"/>
    <mergeCell ref="A143:K143"/>
    <mergeCell ref="A188:K188"/>
    <mergeCell ref="A70:K70"/>
    <mergeCell ref="A108:E108"/>
    <mergeCell ref="L169:M169"/>
    <mergeCell ref="L198:M198"/>
    <mergeCell ref="B255:I255"/>
  </mergeCells>
  <conditionalFormatting sqref="A169 B170:J176">
    <cfRule type="expression" dxfId="50" priority="9">
      <formula>OR($P$161=1,$P$162=1)</formula>
    </cfRule>
  </conditionalFormatting>
  <conditionalFormatting sqref="A178 B179:J182 B183">
    <cfRule type="expression" dxfId="49" priority="7">
      <formula>$P$173=0</formula>
    </cfRule>
  </conditionalFormatting>
  <conditionalFormatting sqref="A143:K147">
    <cfRule type="expression" dxfId="48" priority="21">
      <formula>$P$140=1</formula>
    </cfRule>
  </conditionalFormatting>
  <conditionalFormatting sqref="A193:K193 B194:J197 B198 E198:K198">
    <cfRule type="expression" dxfId="47" priority="3">
      <formula>$P$189=1</formula>
    </cfRule>
  </conditionalFormatting>
  <conditionalFormatting sqref="A200:K200 B201:J208 B209 E209:K209 A211:K211 B212:J217 B218 E218:K218 A220:K220 F221:I222 B223:B224 A225 B226:B227 A228:C228">
    <cfRule type="expression" dxfId="46" priority="5">
      <formula>$P$189+$P$190&gt;0</formula>
    </cfRule>
  </conditionalFormatting>
  <conditionalFormatting sqref="A244:K244">
    <cfRule type="expression" dxfId="45" priority="35">
      <formula>$P$241=1</formula>
    </cfRule>
  </conditionalFormatting>
  <conditionalFormatting sqref="A266:K270">
    <cfRule type="expression" dxfId="44" priority="55">
      <formula>$P$264=1</formula>
    </cfRule>
  </conditionalFormatting>
  <conditionalFormatting sqref="B27:C27 H27">
    <cfRule type="expression" dxfId="43" priority="18">
      <formula>$P$29=1</formula>
    </cfRule>
  </conditionalFormatting>
  <conditionalFormatting sqref="B29:C29 H29">
    <cfRule type="expression" dxfId="42" priority="16">
      <formula>$N$23=1</formula>
    </cfRule>
    <cfRule type="expression" dxfId="41" priority="17">
      <formula>$P$27=1</formula>
    </cfRule>
  </conditionalFormatting>
  <conditionalFormatting sqref="B246:I257 B258:K258 A262:H262">
    <cfRule type="expression" dxfId="40" priority="14">
      <formula>$P$241=1</formula>
    </cfRule>
  </conditionalFormatting>
  <conditionalFormatting sqref="B179:K183">
    <cfRule type="expression" dxfId="39" priority="6">
      <formula>$P$173=0</formula>
    </cfRule>
  </conditionalFormatting>
  <conditionalFormatting sqref="B194:K198">
    <cfRule type="expression" dxfId="38" priority="2">
      <formula>$P$189=1</formula>
    </cfRule>
  </conditionalFormatting>
  <conditionalFormatting sqref="B201:K209 B212:K218 A221:J229">
    <cfRule type="expression" dxfId="37" priority="4">
      <formula>$P$189+$P$190&gt;0</formula>
    </cfRule>
  </conditionalFormatting>
  <conditionalFormatting sqref="E73:F73">
    <cfRule type="expression" dxfId="36" priority="19">
      <formula>$P$73=1</formula>
    </cfRule>
  </conditionalFormatting>
  <conditionalFormatting sqref="E76:F76">
    <cfRule type="expression" dxfId="35" priority="20">
      <formula>$P$76=1</formula>
    </cfRule>
  </conditionalFormatting>
  <conditionalFormatting sqref="E183:K183">
    <cfRule type="expression" dxfId="34" priority="13">
      <formula>$P$173=0</formula>
    </cfRule>
  </conditionalFormatting>
  <conditionalFormatting sqref="E198:K198">
    <cfRule type="expression" dxfId="33" priority="12">
      <formula>$P$241=1</formula>
    </cfRule>
  </conditionalFormatting>
  <conditionalFormatting sqref="E209:K209">
    <cfRule type="expression" dxfId="32" priority="11">
      <formula>$P$241=1</formula>
    </cfRule>
  </conditionalFormatting>
  <conditionalFormatting sqref="E218:K218">
    <cfRule type="expression" dxfId="31" priority="10">
      <formula>$P$241=1</formula>
    </cfRule>
  </conditionalFormatting>
  <conditionalFormatting sqref="F221">
    <cfRule type="expression" dxfId="30" priority="1">
      <formula>$P$189+$P$190&gt;0</formula>
    </cfRule>
  </conditionalFormatting>
  <conditionalFormatting sqref="K170:K176">
    <cfRule type="expression" dxfId="29" priority="8">
      <formula>OR($P$161=1,$P$162=1)</formula>
    </cfRule>
  </conditionalFormatting>
  <pageMargins left="0.70866141732283472" right="0.70866141732283472" top="0.74803149606299213" bottom="0.74803149606299213" header="0.31496062992125984" footer="0.31496062992125984"/>
  <pageSetup paperSize="9" scale="69" fitToHeight="0" orientation="portrait" r:id="rId1"/>
  <rowBreaks count="6" manualBreakCount="6">
    <brk id="31" max="10" man="1"/>
    <brk id="86" max="10" man="1"/>
    <brk id="131" max="10" man="1"/>
    <brk id="158" max="10" man="1"/>
    <brk id="234" max="10" man="1"/>
    <brk id="271" max="10" man="1"/>
  </rowBreaks>
  <ignoredErrors>
    <ignoredError sqref="O223:O227"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8</xdr:col>
                    <xdr:colOff>152400</xdr:colOff>
                    <xdr:row>22</xdr:row>
                    <xdr:rowOff>28575</xdr:rowOff>
                  </from>
                  <to>
                    <xdr:col>8</xdr:col>
                    <xdr:colOff>390525</xdr:colOff>
                    <xdr:row>23</xdr:row>
                    <xdr:rowOff>19050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10</xdr:col>
                    <xdr:colOff>123825</xdr:colOff>
                    <xdr:row>22</xdr:row>
                    <xdr:rowOff>38100</xdr:rowOff>
                  </from>
                  <to>
                    <xdr:col>10</xdr:col>
                    <xdr:colOff>352425</xdr:colOff>
                    <xdr:row>23</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4</xdr:col>
                    <xdr:colOff>266700</xdr:colOff>
                    <xdr:row>26</xdr:row>
                    <xdr:rowOff>19050</xdr:rowOff>
                  </from>
                  <to>
                    <xdr:col>4</xdr:col>
                    <xdr:colOff>504825</xdr:colOff>
                    <xdr:row>27</xdr:row>
                    <xdr:rowOff>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4</xdr:col>
                    <xdr:colOff>247650</xdr:colOff>
                    <xdr:row>28</xdr:row>
                    <xdr:rowOff>9525</xdr:rowOff>
                  </from>
                  <to>
                    <xdr:col>4</xdr:col>
                    <xdr:colOff>476250</xdr:colOff>
                    <xdr:row>28</xdr:row>
                    <xdr:rowOff>228600</xdr:rowOff>
                  </to>
                </anchor>
              </controlPr>
            </control>
          </mc:Choice>
        </mc:AlternateContent>
        <mc:AlternateContent xmlns:mc="http://schemas.openxmlformats.org/markup-compatibility/2006">
          <mc:Choice Requires="x14">
            <control shapeId="1029" r:id="rId8" name="Drop Down 5">
              <controlPr locked="0" defaultSize="0" autoLine="0" autoPict="0">
                <anchor moveWithCells="1">
                  <from>
                    <xdr:col>7</xdr:col>
                    <xdr:colOff>638175</xdr:colOff>
                    <xdr:row>25</xdr:row>
                    <xdr:rowOff>209550</xdr:rowOff>
                  </from>
                  <to>
                    <xdr:col>10</xdr:col>
                    <xdr:colOff>723900</xdr:colOff>
                    <xdr:row>26</xdr:row>
                    <xdr:rowOff>190500</xdr:rowOff>
                  </to>
                </anchor>
              </controlPr>
            </control>
          </mc:Choice>
        </mc:AlternateContent>
        <mc:AlternateContent xmlns:mc="http://schemas.openxmlformats.org/markup-compatibility/2006">
          <mc:Choice Requires="x14">
            <control shapeId="1030" r:id="rId9" name="Drop Down 6">
              <controlPr locked="0" defaultSize="0" autoLine="0" autoPict="0">
                <anchor moveWithCells="1">
                  <from>
                    <xdr:col>7</xdr:col>
                    <xdr:colOff>647700</xdr:colOff>
                    <xdr:row>27</xdr:row>
                    <xdr:rowOff>219075</xdr:rowOff>
                  </from>
                  <to>
                    <xdr:col>10</xdr:col>
                    <xdr:colOff>733425</xdr:colOff>
                    <xdr:row>28</xdr:row>
                    <xdr:rowOff>190500</xdr:rowOff>
                  </to>
                </anchor>
              </controlPr>
            </control>
          </mc:Choice>
        </mc:AlternateContent>
        <mc:AlternateContent xmlns:mc="http://schemas.openxmlformats.org/markup-compatibility/2006">
          <mc:Choice Requires="x14">
            <control shapeId="1073" r:id="rId10" name="Drop Down 49">
              <controlPr locked="0" defaultSize="0" autoLine="0" autoPict="0">
                <anchor moveWithCells="1">
                  <from>
                    <xdr:col>7</xdr:col>
                    <xdr:colOff>247650</xdr:colOff>
                    <xdr:row>18</xdr:row>
                    <xdr:rowOff>0</xdr:rowOff>
                  </from>
                  <to>
                    <xdr:col>10</xdr:col>
                    <xdr:colOff>762000</xdr:colOff>
                    <xdr:row>18</xdr:row>
                    <xdr:rowOff>200025</xdr:rowOff>
                  </to>
                </anchor>
              </controlPr>
            </control>
          </mc:Choice>
        </mc:AlternateContent>
        <mc:AlternateContent xmlns:mc="http://schemas.openxmlformats.org/markup-compatibility/2006">
          <mc:Choice Requires="x14">
            <control shapeId="1281" r:id="rId11" name="Drop Down 257">
              <controlPr locked="0" defaultSize="0" autoLine="0" autoPict="0">
                <anchor moveWithCells="1">
                  <from>
                    <xdr:col>3</xdr:col>
                    <xdr:colOff>466725</xdr:colOff>
                    <xdr:row>19</xdr:row>
                    <xdr:rowOff>238125</xdr:rowOff>
                  </from>
                  <to>
                    <xdr:col>10</xdr:col>
                    <xdr:colOff>495300</xdr:colOff>
                    <xdr:row>20</xdr:row>
                    <xdr:rowOff>209550</xdr:rowOff>
                  </to>
                </anchor>
              </controlPr>
            </control>
          </mc:Choice>
        </mc:AlternateContent>
        <mc:AlternateContent xmlns:mc="http://schemas.openxmlformats.org/markup-compatibility/2006">
          <mc:Choice Requires="x14">
            <control shapeId="1174" r:id="rId12" name="Check Box 150">
              <controlPr defaultSize="0" autoFill="0" autoLine="0" autoPict="0">
                <anchor moveWithCells="1">
                  <from>
                    <xdr:col>8</xdr:col>
                    <xdr:colOff>266700</xdr:colOff>
                    <xdr:row>135</xdr:row>
                    <xdr:rowOff>47625</xdr:rowOff>
                  </from>
                  <to>
                    <xdr:col>8</xdr:col>
                    <xdr:colOff>514350</xdr:colOff>
                    <xdr:row>136</xdr:row>
                    <xdr:rowOff>9525</xdr:rowOff>
                  </to>
                </anchor>
              </controlPr>
            </control>
          </mc:Choice>
        </mc:AlternateContent>
        <mc:AlternateContent xmlns:mc="http://schemas.openxmlformats.org/markup-compatibility/2006">
          <mc:Choice Requires="x14">
            <control shapeId="1388" r:id="rId13" name="Check Box 364">
              <controlPr defaultSize="0" autoFill="0" autoLine="0" autoPict="0">
                <anchor moveWithCells="1">
                  <from>
                    <xdr:col>8</xdr:col>
                    <xdr:colOff>266700</xdr:colOff>
                    <xdr:row>139</xdr:row>
                    <xdr:rowOff>47625</xdr:rowOff>
                  </from>
                  <to>
                    <xdr:col>8</xdr:col>
                    <xdr:colOff>514350</xdr:colOff>
                    <xdr:row>140</xdr:row>
                    <xdr:rowOff>0</xdr:rowOff>
                  </to>
                </anchor>
              </controlPr>
            </control>
          </mc:Choice>
        </mc:AlternateContent>
        <mc:AlternateContent xmlns:mc="http://schemas.openxmlformats.org/markup-compatibility/2006">
          <mc:Choice Requires="x14">
            <control shapeId="1389" r:id="rId14" name="Check Box 365">
              <controlPr defaultSize="0" autoFill="0" autoLine="0" autoPict="0">
                <anchor moveWithCells="1">
                  <from>
                    <xdr:col>8</xdr:col>
                    <xdr:colOff>276225</xdr:colOff>
                    <xdr:row>140</xdr:row>
                    <xdr:rowOff>0</xdr:rowOff>
                  </from>
                  <to>
                    <xdr:col>8</xdr:col>
                    <xdr:colOff>514350</xdr:colOff>
                    <xdr:row>141</xdr:row>
                    <xdr:rowOff>47625</xdr:rowOff>
                  </to>
                </anchor>
              </controlPr>
            </control>
          </mc:Choice>
        </mc:AlternateContent>
        <mc:AlternateContent xmlns:mc="http://schemas.openxmlformats.org/markup-compatibility/2006">
          <mc:Choice Requires="x14">
            <control shapeId="1345" r:id="rId15" name="Check Box 321">
              <controlPr defaultSize="0" autoFill="0" autoLine="0" autoPict="0">
                <anchor moveWithCells="1">
                  <from>
                    <xdr:col>8</xdr:col>
                    <xdr:colOff>276225</xdr:colOff>
                    <xdr:row>136</xdr:row>
                    <xdr:rowOff>0</xdr:rowOff>
                  </from>
                  <to>
                    <xdr:col>8</xdr:col>
                    <xdr:colOff>514350</xdr:colOff>
                    <xdr:row>137</xdr:row>
                    <xdr:rowOff>38100</xdr:rowOff>
                  </to>
                </anchor>
              </controlPr>
            </control>
          </mc:Choice>
        </mc:AlternateContent>
        <mc:AlternateContent xmlns:mc="http://schemas.openxmlformats.org/markup-compatibility/2006">
          <mc:Choice Requires="x14">
            <control shapeId="1402" r:id="rId16" name="Check Box 378">
              <controlPr defaultSize="0" autoFill="0" autoLine="0" autoPict="0">
                <anchor moveWithCells="1">
                  <from>
                    <xdr:col>1</xdr:col>
                    <xdr:colOff>266700</xdr:colOff>
                    <xdr:row>72</xdr:row>
                    <xdr:rowOff>19050</xdr:rowOff>
                  </from>
                  <to>
                    <xdr:col>1</xdr:col>
                    <xdr:colOff>504825</xdr:colOff>
                    <xdr:row>72</xdr:row>
                    <xdr:rowOff>247650</xdr:rowOff>
                  </to>
                </anchor>
              </controlPr>
            </control>
          </mc:Choice>
        </mc:AlternateContent>
        <mc:AlternateContent xmlns:mc="http://schemas.openxmlformats.org/markup-compatibility/2006">
          <mc:Choice Requires="x14">
            <control shapeId="1403" r:id="rId17" name="Check Box 379">
              <controlPr defaultSize="0" autoFill="0" autoLine="0" autoPict="0">
                <anchor moveWithCells="1">
                  <from>
                    <xdr:col>3</xdr:col>
                    <xdr:colOff>266700</xdr:colOff>
                    <xdr:row>72</xdr:row>
                    <xdr:rowOff>19050</xdr:rowOff>
                  </from>
                  <to>
                    <xdr:col>3</xdr:col>
                    <xdr:colOff>504825</xdr:colOff>
                    <xdr:row>72</xdr:row>
                    <xdr:rowOff>247650</xdr:rowOff>
                  </to>
                </anchor>
              </controlPr>
            </control>
          </mc:Choice>
        </mc:AlternateContent>
        <mc:AlternateContent xmlns:mc="http://schemas.openxmlformats.org/markup-compatibility/2006">
          <mc:Choice Requires="x14">
            <control shapeId="1404" r:id="rId18" name="Check Box 380">
              <controlPr defaultSize="0" autoFill="0" autoLine="0" autoPict="0">
                <anchor moveWithCells="1">
                  <from>
                    <xdr:col>3</xdr:col>
                    <xdr:colOff>266700</xdr:colOff>
                    <xdr:row>75</xdr:row>
                    <xdr:rowOff>19050</xdr:rowOff>
                  </from>
                  <to>
                    <xdr:col>3</xdr:col>
                    <xdr:colOff>504825</xdr:colOff>
                    <xdr:row>75</xdr:row>
                    <xdr:rowOff>247650</xdr:rowOff>
                  </to>
                </anchor>
              </controlPr>
            </control>
          </mc:Choice>
        </mc:AlternateContent>
        <mc:AlternateContent xmlns:mc="http://schemas.openxmlformats.org/markup-compatibility/2006">
          <mc:Choice Requires="x14">
            <control shapeId="1405" r:id="rId19" name="Check Box 381">
              <controlPr defaultSize="0" autoFill="0" autoLine="0" autoPict="0">
                <anchor moveWithCells="1">
                  <from>
                    <xdr:col>1</xdr:col>
                    <xdr:colOff>266700</xdr:colOff>
                    <xdr:row>75</xdr:row>
                    <xdr:rowOff>19050</xdr:rowOff>
                  </from>
                  <to>
                    <xdr:col>1</xdr:col>
                    <xdr:colOff>504825</xdr:colOff>
                    <xdr:row>75</xdr:row>
                    <xdr:rowOff>247650</xdr:rowOff>
                  </to>
                </anchor>
              </controlPr>
            </control>
          </mc:Choice>
        </mc:AlternateContent>
        <mc:AlternateContent xmlns:mc="http://schemas.openxmlformats.org/markup-compatibility/2006">
          <mc:Choice Requires="x14">
            <control shapeId="1450" r:id="rId20" name="Check Box 426">
              <controlPr defaultSize="0" autoFill="0" autoLine="0" autoPict="0">
                <anchor moveWithCells="1">
                  <from>
                    <xdr:col>10</xdr:col>
                    <xdr:colOff>323850</xdr:colOff>
                    <xdr:row>160</xdr:row>
                    <xdr:rowOff>238125</xdr:rowOff>
                  </from>
                  <to>
                    <xdr:col>10</xdr:col>
                    <xdr:colOff>581025</xdr:colOff>
                    <xdr:row>162</xdr:row>
                    <xdr:rowOff>38100</xdr:rowOff>
                  </to>
                </anchor>
              </controlPr>
            </control>
          </mc:Choice>
        </mc:AlternateContent>
        <mc:AlternateContent xmlns:mc="http://schemas.openxmlformats.org/markup-compatibility/2006">
          <mc:Choice Requires="x14">
            <control shapeId="1452" r:id="rId21" name="Check Box 428">
              <controlPr defaultSize="0" autoFill="0" autoLine="0" autoPict="0">
                <anchor moveWithCells="1">
                  <from>
                    <xdr:col>10</xdr:col>
                    <xdr:colOff>323850</xdr:colOff>
                    <xdr:row>159</xdr:row>
                    <xdr:rowOff>476250</xdr:rowOff>
                  </from>
                  <to>
                    <xdr:col>10</xdr:col>
                    <xdr:colOff>581025</xdr:colOff>
                    <xdr:row>161</xdr:row>
                    <xdr:rowOff>28575</xdr:rowOff>
                  </to>
                </anchor>
              </controlPr>
            </control>
          </mc:Choice>
        </mc:AlternateContent>
        <mc:AlternateContent xmlns:mc="http://schemas.openxmlformats.org/markup-compatibility/2006">
          <mc:Choice Requires="x14">
            <control shapeId="1453" r:id="rId22" name="Check Box 429">
              <controlPr defaultSize="0" autoFill="0" autoLine="0" autoPict="0">
                <anchor moveWithCells="1">
                  <from>
                    <xdr:col>10</xdr:col>
                    <xdr:colOff>323850</xdr:colOff>
                    <xdr:row>162</xdr:row>
                    <xdr:rowOff>238125</xdr:rowOff>
                  </from>
                  <to>
                    <xdr:col>10</xdr:col>
                    <xdr:colOff>581025</xdr:colOff>
                    <xdr:row>164</xdr:row>
                    <xdr:rowOff>38100</xdr:rowOff>
                  </to>
                </anchor>
              </controlPr>
            </control>
          </mc:Choice>
        </mc:AlternateContent>
        <mc:AlternateContent xmlns:mc="http://schemas.openxmlformats.org/markup-compatibility/2006">
          <mc:Choice Requires="x14">
            <control shapeId="1454" r:id="rId23" name="Check Box 430">
              <controlPr defaultSize="0" autoFill="0" autoLine="0" autoPict="0">
                <anchor moveWithCells="1">
                  <from>
                    <xdr:col>10</xdr:col>
                    <xdr:colOff>323850</xdr:colOff>
                    <xdr:row>165</xdr:row>
                    <xdr:rowOff>371475</xdr:rowOff>
                  </from>
                  <to>
                    <xdr:col>10</xdr:col>
                    <xdr:colOff>581025</xdr:colOff>
                    <xdr:row>167</xdr:row>
                    <xdr:rowOff>9525</xdr:rowOff>
                  </to>
                </anchor>
              </controlPr>
            </control>
          </mc:Choice>
        </mc:AlternateContent>
        <mc:AlternateContent xmlns:mc="http://schemas.openxmlformats.org/markup-compatibility/2006">
          <mc:Choice Requires="x14">
            <control shapeId="1455" r:id="rId24" name="Check Box 431">
              <controlPr defaultSize="0" autoFill="0" autoLine="0" autoPict="0">
                <anchor moveWithCells="1">
                  <from>
                    <xdr:col>10</xdr:col>
                    <xdr:colOff>323850</xdr:colOff>
                    <xdr:row>163</xdr:row>
                    <xdr:rowOff>228600</xdr:rowOff>
                  </from>
                  <to>
                    <xdr:col>10</xdr:col>
                    <xdr:colOff>581025</xdr:colOff>
                    <xdr:row>165</xdr:row>
                    <xdr:rowOff>28575</xdr:rowOff>
                  </to>
                </anchor>
              </controlPr>
            </control>
          </mc:Choice>
        </mc:AlternateContent>
        <mc:AlternateContent xmlns:mc="http://schemas.openxmlformats.org/markup-compatibility/2006">
          <mc:Choice Requires="x14">
            <control shapeId="1456" r:id="rId25" name="Check Box 432">
              <controlPr defaultSize="0" autoFill="0" autoLine="0" autoPict="0">
                <anchor moveWithCells="1">
                  <from>
                    <xdr:col>10</xdr:col>
                    <xdr:colOff>323850</xdr:colOff>
                    <xdr:row>161</xdr:row>
                    <xdr:rowOff>209550</xdr:rowOff>
                  </from>
                  <to>
                    <xdr:col>10</xdr:col>
                    <xdr:colOff>581025</xdr:colOff>
                    <xdr:row>163</xdr:row>
                    <xdr:rowOff>9525</xdr:rowOff>
                  </to>
                </anchor>
              </controlPr>
            </control>
          </mc:Choice>
        </mc:AlternateContent>
        <mc:AlternateContent xmlns:mc="http://schemas.openxmlformats.org/markup-compatibility/2006">
          <mc:Choice Requires="x14">
            <control shapeId="1031" r:id="rId26" name="Check Box 7">
              <controlPr defaultSize="0" autoFill="0" autoLine="0" autoPict="0">
                <anchor moveWithCells="1">
                  <from>
                    <xdr:col>8</xdr:col>
                    <xdr:colOff>76200</xdr:colOff>
                    <xdr:row>240</xdr:row>
                    <xdr:rowOff>57150</xdr:rowOff>
                  </from>
                  <to>
                    <xdr:col>8</xdr:col>
                    <xdr:colOff>323850</xdr:colOff>
                    <xdr:row>241</xdr:row>
                    <xdr:rowOff>0</xdr:rowOff>
                  </to>
                </anchor>
              </controlPr>
            </control>
          </mc:Choice>
        </mc:AlternateContent>
        <mc:AlternateContent xmlns:mc="http://schemas.openxmlformats.org/markup-compatibility/2006">
          <mc:Choice Requires="x14">
            <control shapeId="1032" r:id="rId27" name="Check Box 8">
              <controlPr defaultSize="0" autoFill="0" autoLine="0" autoPict="0">
                <anchor moveWithCells="1">
                  <from>
                    <xdr:col>10</xdr:col>
                    <xdr:colOff>19050</xdr:colOff>
                    <xdr:row>240</xdr:row>
                    <xdr:rowOff>57150</xdr:rowOff>
                  </from>
                  <to>
                    <xdr:col>10</xdr:col>
                    <xdr:colOff>314325</xdr:colOff>
                    <xdr:row>241</xdr:row>
                    <xdr:rowOff>0</xdr:rowOff>
                  </to>
                </anchor>
              </controlPr>
            </control>
          </mc:Choice>
        </mc:AlternateContent>
        <mc:AlternateContent xmlns:mc="http://schemas.openxmlformats.org/markup-compatibility/2006">
          <mc:Choice Requires="x14">
            <control shapeId="1083" r:id="rId28" name="Check Box 59">
              <controlPr defaultSize="0" autoFill="0" autoLine="0" autoPict="0">
                <anchor moveWithCells="1">
                  <from>
                    <xdr:col>10</xdr:col>
                    <xdr:colOff>9525</xdr:colOff>
                    <xdr:row>245</xdr:row>
                    <xdr:rowOff>19050</xdr:rowOff>
                  </from>
                  <to>
                    <xdr:col>10</xdr:col>
                    <xdr:colOff>295275</xdr:colOff>
                    <xdr:row>245</xdr:row>
                    <xdr:rowOff>190500</xdr:rowOff>
                  </to>
                </anchor>
              </controlPr>
            </control>
          </mc:Choice>
        </mc:AlternateContent>
        <mc:AlternateContent xmlns:mc="http://schemas.openxmlformats.org/markup-compatibility/2006">
          <mc:Choice Requires="x14">
            <control shapeId="1085" r:id="rId29" name="Check Box 61">
              <controlPr defaultSize="0" autoFill="0" autoLine="0" autoPict="0">
                <anchor moveWithCells="1">
                  <from>
                    <xdr:col>10</xdr:col>
                    <xdr:colOff>9525</xdr:colOff>
                    <xdr:row>248</xdr:row>
                    <xdr:rowOff>38100</xdr:rowOff>
                  </from>
                  <to>
                    <xdr:col>10</xdr:col>
                    <xdr:colOff>295275</xdr:colOff>
                    <xdr:row>248</xdr:row>
                    <xdr:rowOff>219075</xdr:rowOff>
                  </to>
                </anchor>
              </controlPr>
            </control>
          </mc:Choice>
        </mc:AlternateContent>
        <mc:AlternateContent xmlns:mc="http://schemas.openxmlformats.org/markup-compatibility/2006">
          <mc:Choice Requires="x14">
            <control shapeId="1087" r:id="rId30" name="Check Box 63">
              <controlPr defaultSize="0" autoFill="0" autoLine="0" autoPict="0">
                <anchor moveWithCells="1">
                  <from>
                    <xdr:col>10</xdr:col>
                    <xdr:colOff>9525</xdr:colOff>
                    <xdr:row>249</xdr:row>
                    <xdr:rowOff>0</xdr:rowOff>
                  </from>
                  <to>
                    <xdr:col>10</xdr:col>
                    <xdr:colOff>285750</xdr:colOff>
                    <xdr:row>249</xdr:row>
                    <xdr:rowOff>238125</xdr:rowOff>
                  </to>
                </anchor>
              </controlPr>
            </control>
          </mc:Choice>
        </mc:AlternateContent>
        <mc:AlternateContent xmlns:mc="http://schemas.openxmlformats.org/markup-compatibility/2006">
          <mc:Choice Requires="x14">
            <control shapeId="1123" r:id="rId31" name="Check Box 99">
              <controlPr defaultSize="0" autoFill="0" autoLine="0" autoPict="0">
                <anchor moveWithCells="1">
                  <from>
                    <xdr:col>10</xdr:col>
                    <xdr:colOff>9525</xdr:colOff>
                    <xdr:row>251</xdr:row>
                    <xdr:rowOff>0</xdr:rowOff>
                  </from>
                  <to>
                    <xdr:col>10</xdr:col>
                    <xdr:colOff>285750</xdr:colOff>
                    <xdr:row>251</xdr:row>
                    <xdr:rowOff>219075</xdr:rowOff>
                  </to>
                </anchor>
              </controlPr>
            </control>
          </mc:Choice>
        </mc:AlternateContent>
        <mc:AlternateContent xmlns:mc="http://schemas.openxmlformats.org/markup-compatibility/2006">
          <mc:Choice Requires="x14">
            <control shapeId="1238" r:id="rId32" name="Check Box 214">
              <controlPr defaultSize="0" autoFill="0" autoLine="0" autoPict="0">
                <anchor moveWithCells="1">
                  <from>
                    <xdr:col>10</xdr:col>
                    <xdr:colOff>9525</xdr:colOff>
                    <xdr:row>252</xdr:row>
                    <xdr:rowOff>57150</xdr:rowOff>
                  </from>
                  <to>
                    <xdr:col>10</xdr:col>
                    <xdr:colOff>295275</xdr:colOff>
                    <xdr:row>252</xdr:row>
                    <xdr:rowOff>219075</xdr:rowOff>
                  </to>
                </anchor>
              </controlPr>
            </control>
          </mc:Choice>
        </mc:AlternateContent>
        <mc:AlternateContent xmlns:mc="http://schemas.openxmlformats.org/markup-compatibility/2006">
          <mc:Choice Requires="x14">
            <control shapeId="1240" r:id="rId33" name="Check Box 216">
              <controlPr defaultSize="0" autoFill="0" autoLine="0" autoPict="0">
                <anchor moveWithCells="1">
                  <from>
                    <xdr:col>10</xdr:col>
                    <xdr:colOff>9525</xdr:colOff>
                    <xdr:row>253</xdr:row>
                    <xdr:rowOff>57150</xdr:rowOff>
                  </from>
                  <to>
                    <xdr:col>10</xdr:col>
                    <xdr:colOff>295275</xdr:colOff>
                    <xdr:row>253</xdr:row>
                    <xdr:rowOff>238125</xdr:rowOff>
                  </to>
                </anchor>
              </controlPr>
            </control>
          </mc:Choice>
        </mc:AlternateContent>
        <mc:AlternateContent xmlns:mc="http://schemas.openxmlformats.org/markup-compatibility/2006">
          <mc:Choice Requires="x14">
            <control shapeId="1242" r:id="rId34" name="Check Box 218">
              <controlPr defaultSize="0" autoFill="0" autoLine="0" autoPict="0">
                <anchor moveWithCells="1">
                  <from>
                    <xdr:col>10</xdr:col>
                    <xdr:colOff>9525</xdr:colOff>
                    <xdr:row>254</xdr:row>
                    <xdr:rowOff>28575</xdr:rowOff>
                  </from>
                  <to>
                    <xdr:col>10</xdr:col>
                    <xdr:colOff>285750</xdr:colOff>
                    <xdr:row>255</xdr:row>
                    <xdr:rowOff>19050</xdr:rowOff>
                  </to>
                </anchor>
              </controlPr>
            </control>
          </mc:Choice>
        </mc:AlternateContent>
        <mc:AlternateContent xmlns:mc="http://schemas.openxmlformats.org/markup-compatibility/2006">
          <mc:Choice Requires="x14">
            <control shapeId="1244" r:id="rId35" name="Check Box 220">
              <controlPr defaultSize="0" autoFill="0" autoLine="0" autoPict="0">
                <anchor moveWithCells="1">
                  <from>
                    <xdr:col>10</xdr:col>
                    <xdr:colOff>9525</xdr:colOff>
                    <xdr:row>255</xdr:row>
                    <xdr:rowOff>28575</xdr:rowOff>
                  </from>
                  <to>
                    <xdr:col>10</xdr:col>
                    <xdr:colOff>285750</xdr:colOff>
                    <xdr:row>256</xdr:row>
                    <xdr:rowOff>0</xdr:rowOff>
                  </to>
                </anchor>
              </controlPr>
            </control>
          </mc:Choice>
        </mc:AlternateContent>
        <mc:AlternateContent xmlns:mc="http://schemas.openxmlformats.org/markup-compatibility/2006">
          <mc:Choice Requires="x14">
            <control shapeId="1246" r:id="rId36" name="Check Box 222">
              <controlPr defaultSize="0" autoFill="0" autoLine="0" autoPict="0">
                <anchor moveWithCells="1">
                  <from>
                    <xdr:col>10</xdr:col>
                    <xdr:colOff>9525</xdr:colOff>
                    <xdr:row>256</xdr:row>
                    <xdr:rowOff>9525</xdr:rowOff>
                  </from>
                  <to>
                    <xdr:col>10</xdr:col>
                    <xdr:colOff>285750</xdr:colOff>
                    <xdr:row>256</xdr:row>
                    <xdr:rowOff>228600</xdr:rowOff>
                  </to>
                </anchor>
              </controlPr>
            </control>
          </mc:Choice>
        </mc:AlternateContent>
        <mc:AlternateContent xmlns:mc="http://schemas.openxmlformats.org/markup-compatibility/2006">
          <mc:Choice Requires="x14">
            <control shapeId="1248" r:id="rId37" name="Check Box 224">
              <controlPr defaultSize="0" autoFill="0" autoLine="0" autoPict="0">
                <anchor moveWithCells="1">
                  <from>
                    <xdr:col>10</xdr:col>
                    <xdr:colOff>9525</xdr:colOff>
                    <xdr:row>246</xdr:row>
                    <xdr:rowOff>57150</xdr:rowOff>
                  </from>
                  <to>
                    <xdr:col>10</xdr:col>
                    <xdr:colOff>295275</xdr:colOff>
                    <xdr:row>246</xdr:row>
                    <xdr:rowOff>228600</xdr:rowOff>
                  </to>
                </anchor>
              </controlPr>
            </control>
          </mc:Choice>
        </mc:AlternateContent>
        <mc:AlternateContent xmlns:mc="http://schemas.openxmlformats.org/markup-compatibility/2006">
          <mc:Choice Requires="x14">
            <control shapeId="1249" r:id="rId38" name="Check Box 225">
              <controlPr defaultSize="0" autoFill="0" autoLine="0" autoPict="0">
                <anchor moveWithCells="1">
                  <from>
                    <xdr:col>10</xdr:col>
                    <xdr:colOff>9525</xdr:colOff>
                    <xdr:row>247</xdr:row>
                    <xdr:rowOff>47625</xdr:rowOff>
                  </from>
                  <to>
                    <xdr:col>10</xdr:col>
                    <xdr:colOff>285750</xdr:colOff>
                    <xdr:row>247</xdr:row>
                    <xdr:rowOff>219075</xdr:rowOff>
                  </to>
                </anchor>
              </controlPr>
            </control>
          </mc:Choice>
        </mc:AlternateContent>
        <mc:AlternateContent xmlns:mc="http://schemas.openxmlformats.org/markup-compatibility/2006">
          <mc:Choice Requires="x14">
            <control shapeId="1344" r:id="rId39" name="Check Box 320">
              <controlPr defaultSize="0" autoFill="0" autoLine="0" autoPict="0">
                <anchor moveWithCells="1">
                  <from>
                    <xdr:col>10</xdr:col>
                    <xdr:colOff>9525</xdr:colOff>
                    <xdr:row>250</xdr:row>
                    <xdr:rowOff>47625</xdr:rowOff>
                  </from>
                  <to>
                    <xdr:col>10</xdr:col>
                    <xdr:colOff>285750</xdr:colOff>
                    <xdr:row>251</xdr:row>
                    <xdr:rowOff>9525</xdr:rowOff>
                  </to>
                </anchor>
              </controlPr>
            </control>
          </mc:Choice>
        </mc:AlternateContent>
        <mc:AlternateContent xmlns:mc="http://schemas.openxmlformats.org/markup-compatibility/2006">
          <mc:Choice Requires="x14">
            <control shapeId="1446" r:id="rId40" name="Check Box 422">
              <controlPr defaultSize="0" autoFill="0" autoLine="0" autoPict="0">
                <anchor moveWithCells="1">
                  <from>
                    <xdr:col>8</xdr:col>
                    <xdr:colOff>76200</xdr:colOff>
                    <xdr:row>259</xdr:row>
                    <xdr:rowOff>19050</xdr:rowOff>
                  </from>
                  <to>
                    <xdr:col>8</xdr:col>
                    <xdr:colOff>323850</xdr:colOff>
                    <xdr:row>259</xdr:row>
                    <xdr:rowOff>276225</xdr:rowOff>
                  </to>
                </anchor>
              </controlPr>
            </control>
          </mc:Choice>
        </mc:AlternateContent>
        <mc:AlternateContent xmlns:mc="http://schemas.openxmlformats.org/markup-compatibility/2006">
          <mc:Choice Requires="x14">
            <control shapeId="1447" r:id="rId41" name="Check Box 423">
              <controlPr defaultSize="0" autoFill="0" autoLine="0" autoPict="0">
                <anchor moveWithCells="1">
                  <from>
                    <xdr:col>10</xdr:col>
                    <xdr:colOff>19050</xdr:colOff>
                    <xdr:row>259</xdr:row>
                    <xdr:rowOff>19050</xdr:rowOff>
                  </from>
                  <to>
                    <xdr:col>10</xdr:col>
                    <xdr:colOff>276225</xdr:colOff>
                    <xdr:row>259</xdr:row>
                    <xdr:rowOff>276225</xdr:rowOff>
                  </to>
                </anchor>
              </controlPr>
            </control>
          </mc:Choice>
        </mc:AlternateContent>
        <mc:AlternateContent xmlns:mc="http://schemas.openxmlformats.org/markup-compatibility/2006">
          <mc:Choice Requires="x14">
            <control shapeId="1400" r:id="rId42" name="Check Box 376">
              <controlPr defaultSize="0" autoFill="0" autoLine="0" autoPict="0">
                <anchor moveWithCells="1">
                  <from>
                    <xdr:col>8</xdr:col>
                    <xdr:colOff>76200</xdr:colOff>
                    <xdr:row>263</xdr:row>
                    <xdr:rowOff>57150</xdr:rowOff>
                  </from>
                  <to>
                    <xdr:col>8</xdr:col>
                    <xdr:colOff>323850</xdr:colOff>
                    <xdr:row>264</xdr:row>
                    <xdr:rowOff>0</xdr:rowOff>
                  </to>
                </anchor>
              </controlPr>
            </control>
          </mc:Choice>
        </mc:AlternateContent>
        <mc:AlternateContent xmlns:mc="http://schemas.openxmlformats.org/markup-compatibility/2006">
          <mc:Choice Requires="x14">
            <control shapeId="1401" r:id="rId43" name="Check Box 377">
              <controlPr defaultSize="0" autoFill="0" autoLine="0" autoPict="0">
                <anchor moveWithCells="1">
                  <from>
                    <xdr:col>10</xdr:col>
                    <xdr:colOff>19050</xdr:colOff>
                    <xdr:row>263</xdr:row>
                    <xdr:rowOff>57150</xdr:rowOff>
                  </from>
                  <to>
                    <xdr:col>10</xdr:col>
                    <xdr:colOff>314325</xdr:colOff>
                    <xdr:row>264</xdr:row>
                    <xdr:rowOff>0</xdr:rowOff>
                  </to>
                </anchor>
              </controlPr>
            </control>
          </mc:Choice>
        </mc:AlternateContent>
        <mc:AlternateContent xmlns:mc="http://schemas.openxmlformats.org/markup-compatibility/2006">
          <mc:Choice Requires="x14">
            <control shapeId="1457" r:id="rId44" name="Check Box 433">
              <controlPr defaultSize="0" autoFill="0" autoLine="0" autoPict="0">
                <anchor moveWithCells="1">
                  <from>
                    <xdr:col>10</xdr:col>
                    <xdr:colOff>323850</xdr:colOff>
                    <xdr:row>165</xdr:row>
                    <xdr:rowOff>57150</xdr:rowOff>
                  </from>
                  <to>
                    <xdr:col>10</xdr:col>
                    <xdr:colOff>581025</xdr:colOff>
                    <xdr:row>165</xdr:row>
                    <xdr:rowOff>352425</xdr:rowOff>
                  </to>
                </anchor>
              </controlPr>
            </control>
          </mc:Choice>
        </mc:AlternateContent>
        <mc:AlternateContent xmlns:mc="http://schemas.openxmlformats.org/markup-compatibility/2006">
          <mc:Choice Requires="x14">
            <control shapeId="1362" r:id="rId45" name="Check Box 338">
              <controlPr defaultSize="0" autoFill="0" autoLine="0" autoPict="0">
                <anchor moveWithCells="1">
                  <from>
                    <xdr:col>10</xdr:col>
                    <xdr:colOff>323850</xdr:colOff>
                    <xdr:row>171</xdr:row>
                    <xdr:rowOff>0</xdr:rowOff>
                  </from>
                  <to>
                    <xdr:col>10</xdr:col>
                    <xdr:colOff>581025</xdr:colOff>
                    <xdr:row>172</xdr:row>
                    <xdr:rowOff>38100</xdr:rowOff>
                  </to>
                </anchor>
              </controlPr>
            </control>
          </mc:Choice>
        </mc:AlternateContent>
        <mc:AlternateContent xmlns:mc="http://schemas.openxmlformats.org/markup-compatibility/2006">
          <mc:Choice Requires="x14">
            <control shapeId="1363" r:id="rId46" name="Check Box 339">
              <controlPr defaultSize="0" autoFill="0" autoLine="0" autoPict="0">
                <anchor moveWithCells="1">
                  <from>
                    <xdr:col>10</xdr:col>
                    <xdr:colOff>323850</xdr:colOff>
                    <xdr:row>171</xdr:row>
                    <xdr:rowOff>238125</xdr:rowOff>
                  </from>
                  <to>
                    <xdr:col>10</xdr:col>
                    <xdr:colOff>581025</xdr:colOff>
                    <xdr:row>172</xdr:row>
                    <xdr:rowOff>285750</xdr:rowOff>
                  </to>
                </anchor>
              </controlPr>
            </control>
          </mc:Choice>
        </mc:AlternateContent>
        <mc:AlternateContent xmlns:mc="http://schemas.openxmlformats.org/markup-compatibility/2006">
          <mc:Choice Requires="x14">
            <control shapeId="1364" r:id="rId47" name="Check Box 340">
              <controlPr defaultSize="0" autoFill="0" autoLine="0" autoPict="0">
                <anchor moveWithCells="1">
                  <from>
                    <xdr:col>10</xdr:col>
                    <xdr:colOff>333375</xdr:colOff>
                    <xdr:row>172</xdr:row>
                    <xdr:rowOff>304800</xdr:rowOff>
                  </from>
                  <to>
                    <xdr:col>10</xdr:col>
                    <xdr:colOff>590550</xdr:colOff>
                    <xdr:row>174</xdr:row>
                    <xdr:rowOff>38100</xdr:rowOff>
                  </to>
                </anchor>
              </controlPr>
            </control>
          </mc:Choice>
        </mc:AlternateContent>
        <mc:AlternateContent xmlns:mc="http://schemas.openxmlformats.org/markup-compatibility/2006">
          <mc:Choice Requires="x14">
            <control shapeId="1365" r:id="rId48" name="Check Box 341">
              <controlPr defaultSize="0" autoFill="0" autoLine="0" autoPict="0">
                <anchor moveWithCells="1">
                  <from>
                    <xdr:col>10</xdr:col>
                    <xdr:colOff>333375</xdr:colOff>
                    <xdr:row>174</xdr:row>
                    <xdr:rowOff>0</xdr:rowOff>
                  </from>
                  <to>
                    <xdr:col>10</xdr:col>
                    <xdr:colOff>590550</xdr:colOff>
                    <xdr:row>175</xdr:row>
                    <xdr:rowOff>38100</xdr:rowOff>
                  </to>
                </anchor>
              </controlPr>
            </control>
          </mc:Choice>
        </mc:AlternateContent>
        <mc:AlternateContent xmlns:mc="http://schemas.openxmlformats.org/markup-compatibility/2006">
          <mc:Choice Requires="x14">
            <control shapeId="1458" r:id="rId49" name="Check Box 434">
              <controlPr defaultSize="0" autoFill="0" autoLine="0" autoPict="0">
                <anchor moveWithCells="1">
                  <from>
                    <xdr:col>10</xdr:col>
                    <xdr:colOff>333375</xdr:colOff>
                    <xdr:row>174</xdr:row>
                    <xdr:rowOff>238125</xdr:rowOff>
                  </from>
                  <to>
                    <xdr:col>10</xdr:col>
                    <xdr:colOff>590550</xdr:colOff>
                    <xdr:row>176</xdr:row>
                    <xdr:rowOff>28575</xdr:rowOff>
                  </to>
                </anchor>
              </controlPr>
            </control>
          </mc:Choice>
        </mc:AlternateContent>
        <mc:AlternateContent xmlns:mc="http://schemas.openxmlformats.org/markup-compatibility/2006">
          <mc:Choice Requires="x14">
            <control shapeId="1360" r:id="rId50" name="Check Box 336">
              <controlPr defaultSize="0" autoFill="0" autoLine="0" autoPict="0">
                <anchor moveWithCells="1">
                  <from>
                    <xdr:col>10</xdr:col>
                    <xdr:colOff>323850</xdr:colOff>
                    <xdr:row>169</xdr:row>
                    <xdr:rowOff>19050</xdr:rowOff>
                  </from>
                  <to>
                    <xdr:col>10</xdr:col>
                    <xdr:colOff>581025</xdr:colOff>
                    <xdr:row>169</xdr:row>
                    <xdr:rowOff>238125</xdr:rowOff>
                  </to>
                </anchor>
              </controlPr>
            </control>
          </mc:Choice>
        </mc:AlternateContent>
        <mc:AlternateContent xmlns:mc="http://schemas.openxmlformats.org/markup-compatibility/2006">
          <mc:Choice Requires="x14">
            <control shapeId="1361" r:id="rId51" name="Check Box 337">
              <controlPr defaultSize="0" autoFill="0" autoLine="0" autoPict="0">
                <anchor moveWithCells="1">
                  <from>
                    <xdr:col>10</xdr:col>
                    <xdr:colOff>323850</xdr:colOff>
                    <xdr:row>169</xdr:row>
                    <xdr:rowOff>238125</xdr:rowOff>
                  </from>
                  <to>
                    <xdr:col>10</xdr:col>
                    <xdr:colOff>581025</xdr:colOff>
                    <xdr:row>171</xdr:row>
                    <xdr:rowOff>38100</xdr:rowOff>
                  </to>
                </anchor>
              </controlPr>
            </control>
          </mc:Choice>
        </mc:AlternateContent>
        <mc:AlternateContent xmlns:mc="http://schemas.openxmlformats.org/markup-compatibility/2006">
          <mc:Choice Requires="x14">
            <control shapeId="1460" r:id="rId52" name="Check Box 436">
              <controlPr defaultSize="0" autoFill="0" autoLine="0" autoPict="0">
                <anchor moveWithCells="1">
                  <from>
                    <xdr:col>10</xdr:col>
                    <xdr:colOff>323850</xdr:colOff>
                    <xdr:row>179</xdr:row>
                    <xdr:rowOff>19050</xdr:rowOff>
                  </from>
                  <to>
                    <xdr:col>10</xdr:col>
                    <xdr:colOff>581025</xdr:colOff>
                    <xdr:row>179</xdr:row>
                    <xdr:rowOff>238125</xdr:rowOff>
                  </to>
                </anchor>
              </controlPr>
            </control>
          </mc:Choice>
        </mc:AlternateContent>
        <mc:AlternateContent xmlns:mc="http://schemas.openxmlformats.org/markup-compatibility/2006">
          <mc:Choice Requires="x14">
            <control shapeId="1461" r:id="rId53" name="Check Box 437">
              <controlPr defaultSize="0" autoFill="0" autoLine="0" autoPict="0">
                <anchor moveWithCells="1">
                  <from>
                    <xdr:col>10</xdr:col>
                    <xdr:colOff>323850</xdr:colOff>
                    <xdr:row>180</xdr:row>
                    <xdr:rowOff>19050</xdr:rowOff>
                  </from>
                  <to>
                    <xdr:col>10</xdr:col>
                    <xdr:colOff>581025</xdr:colOff>
                    <xdr:row>180</xdr:row>
                    <xdr:rowOff>238125</xdr:rowOff>
                  </to>
                </anchor>
              </controlPr>
            </control>
          </mc:Choice>
        </mc:AlternateContent>
        <mc:AlternateContent xmlns:mc="http://schemas.openxmlformats.org/markup-compatibility/2006">
          <mc:Choice Requires="x14">
            <control shapeId="1462" r:id="rId54" name="Check Box 438">
              <controlPr defaultSize="0" autoFill="0" autoLine="0" autoPict="0">
                <anchor moveWithCells="1">
                  <from>
                    <xdr:col>10</xdr:col>
                    <xdr:colOff>323850</xdr:colOff>
                    <xdr:row>181</xdr:row>
                    <xdr:rowOff>19050</xdr:rowOff>
                  </from>
                  <to>
                    <xdr:col>10</xdr:col>
                    <xdr:colOff>581025</xdr:colOff>
                    <xdr:row>181</xdr:row>
                    <xdr:rowOff>238125</xdr:rowOff>
                  </to>
                </anchor>
              </controlPr>
            </control>
          </mc:Choice>
        </mc:AlternateContent>
        <mc:AlternateContent xmlns:mc="http://schemas.openxmlformats.org/markup-compatibility/2006">
          <mc:Choice Requires="x14">
            <control shapeId="1459" r:id="rId55" name="Check Box 435">
              <controlPr defaultSize="0" autoFill="0" autoLine="0" autoPict="0">
                <anchor moveWithCells="1">
                  <from>
                    <xdr:col>10</xdr:col>
                    <xdr:colOff>323850</xdr:colOff>
                    <xdr:row>178</xdr:row>
                    <xdr:rowOff>19050</xdr:rowOff>
                  </from>
                  <to>
                    <xdr:col>10</xdr:col>
                    <xdr:colOff>581025</xdr:colOff>
                    <xdr:row>178</xdr:row>
                    <xdr:rowOff>238125</xdr:rowOff>
                  </to>
                </anchor>
              </controlPr>
            </control>
          </mc:Choice>
        </mc:AlternateContent>
        <mc:AlternateContent xmlns:mc="http://schemas.openxmlformats.org/markup-compatibility/2006">
          <mc:Choice Requires="x14">
            <control shapeId="1463" r:id="rId56" name="Check Box 439">
              <controlPr defaultSize="0" autoFill="0" autoLine="0" autoPict="0">
                <anchor moveWithCells="1">
                  <from>
                    <xdr:col>10</xdr:col>
                    <xdr:colOff>323850</xdr:colOff>
                    <xdr:row>188</xdr:row>
                    <xdr:rowOff>19050</xdr:rowOff>
                  </from>
                  <to>
                    <xdr:col>10</xdr:col>
                    <xdr:colOff>581025</xdr:colOff>
                    <xdr:row>188</xdr:row>
                    <xdr:rowOff>238125</xdr:rowOff>
                  </to>
                </anchor>
              </controlPr>
            </control>
          </mc:Choice>
        </mc:AlternateContent>
        <mc:AlternateContent xmlns:mc="http://schemas.openxmlformats.org/markup-compatibility/2006">
          <mc:Choice Requires="x14">
            <control shapeId="1464" r:id="rId57" name="Check Box 440">
              <controlPr defaultSize="0" autoFill="0" autoLine="0" autoPict="0">
                <anchor moveWithCells="1">
                  <from>
                    <xdr:col>10</xdr:col>
                    <xdr:colOff>323850</xdr:colOff>
                    <xdr:row>189</xdr:row>
                    <xdr:rowOff>19050</xdr:rowOff>
                  </from>
                  <to>
                    <xdr:col>10</xdr:col>
                    <xdr:colOff>581025</xdr:colOff>
                    <xdr:row>189</xdr:row>
                    <xdr:rowOff>238125</xdr:rowOff>
                  </to>
                </anchor>
              </controlPr>
            </control>
          </mc:Choice>
        </mc:AlternateContent>
        <mc:AlternateContent xmlns:mc="http://schemas.openxmlformats.org/markup-compatibility/2006">
          <mc:Choice Requires="x14">
            <control shapeId="1465" r:id="rId58" name="Check Box 441">
              <controlPr defaultSize="0" autoFill="0" autoLine="0" autoPict="0">
                <anchor moveWithCells="1">
                  <from>
                    <xdr:col>10</xdr:col>
                    <xdr:colOff>323850</xdr:colOff>
                    <xdr:row>190</xdr:row>
                    <xdr:rowOff>19050</xdr:rowOff>
                  </from>
                  <to>
                    <xdr:col>10</xdr:col>
                    <xdr:colOff>581025</xdr:colOff>
                    <xdr:row>190</xdr:row>
                    <xdr:rowOff>238125</xdr:rowOff>
                  </to>
                </anchor>
              </controlPr>
            </control>
          </mc:Choice>
        </mc:AlternateContent>
        <mc:AlternateContent xmlns:mc="http://schemas.openxmlformats.org/markup-compatibility/2006">
          <mc:Choice Requires="x14">
            <control shapeId="1466" r:id="rId59" name="Check Box 442">
              <controlPr defaultSize="0" autoFill="0" autoLine="0" autoPict="0">
                <anchor moveWithCells="1">
                  <from>
                    <xdr:col>10</xdr:col>
                    <xdr:colOff>323850</xdr:colOff>
                    <xdr:row>193</xdr:row>
                    <xdr:rowOff>19050</xdr:rowOff>
                  </from>
                  <to>
                    <xdr:col>10</xdr:col>
                    <xdr:colOff>581025</xdr:colOff>
                    <xdr:row>193</xdr:row>
                    <xdr:rowOff>238125</xdr:rowOff>
                  </to>
                </anchor>
              </controlPr>
            </control>
          </mc:Choice>
        </mc:AlternateContent>
        <mc:AlternateContent xmlns:mc="http://schemas.openxmlformats.org/markup-compatibility/2006">
          <mc:Choice Requires="x14">
            <control shapeId="1467" r:id="rId60" name="Check Box 443">
              <controlPr defaultSize="0" autoFill="0" autoLine="0" autoPict="0">
                <anchor moveWithCells="1">
                  <from>
                    <xdr:col>10</xdr:col>
                    <xdr:colOff>323850</xdr:colOff>
                    <xdr:row>194</xdr:row>
                    <xdr:rowOff>19050</xdr:rowOff>
                  </from>
                  <to>
                    <xdr:col>10</xdr:col>
                    <xdr:colOff>581025</xdr:colOff>
                    <xdr:row>194</xdr:row>
                    <xdr:rowOff>238125</xdr:rowOff>
                  </to>
                </anchor>
              </controlPr>
            </control>
          </mc:Choice>
        </mc:AlternateContent>
        <mc:AlternateContent xmlns:mc="http://schemas.openxmlformats.org/markup-compatibility/2006">
          <mc:Choice Requires="x14">
            <control shapeId="1468" r:id="rId61" name="Check Box 444">
              <controlPr defaultSize="0" autoFill="0" autoLine="0" autoPict="0">
                <anchor moveWithCells="1">
                  <from>
                    <xdr:col>10</xdr:col>
                    <xdr:colOff>323850</xdr:colOff>
                    <xdr:row>195</xdr:row>
                    <xdr:rowOff>19050</xdr:rowOff>
                  </from>
                  <to>
                    <xdr:col>10</xdr:col>
                    <xdr:colOff>581025</xdr:colOff>
                    <xdr:row>195</xdr:row>
                    <xdr:rowOff>238125</xdr:rowOff>
                  </to>
                </anchor>
              </controlPr>
            </control>
          </mc:Choice>
        </mc:AlternateContent>
        <mc:AlternateContent xmlns:mc="http://schemas.openxmlformats.org/markup-compatibility/2006">
          <mc:Choice Requires="x14">
            <control shapeId="1469" r:id="rId62" name="Check Box 445">
              <controlPr defaultSize="0" autoFill="0" autoLine="0" autoPict="0">
                <anchor moveWithCells="1">
                  <from>
                    <xdr:col>10</xdr:col>
                    <xdr:colOff>323850</xdr:colOff>
                    <xdr:row>196</xdr:row>
                    <xdr:rowOff>19050</xdr:rowOff>
                  </from>
                  <to>
                    <xdr:col>10</xdr:col>
                    <xdr:colOff>581025</xdr:colOff>
                    <xdr:row>196</xdr:row>
                    <xdr:rowOff>238125</xdr:rowOff>
                  </to>
                </anchor>
              </controlPr>
            </control>
          </mc:Choice>
        </mc:AlternateContent>
        <mc:AlternateContent xmlns:mc="http://schemas.openxmlformats.org/markup-compatibility/2006">
          <mc:Choice Requires="x14">
            <control shapeId="1470" r:id="rId63" name="Check Box 446">
              <controlPr defaultSize="0" autoFill="0" autoLine="0" autoPict="0">
                <anchor moveWithCells="1">
                  <from>
                    <xdr:col>10</xdr:col>
                    <xdr:colOff>323850</xdr:colOff>
                    <xdr:row>200</xdr:row>
                    <xdr:rowOff>19050</xdr:rowOff>
                  </from>
                  <to>
                    <xdr:col>10</xdr:col>
                    <xdr:colOff>581025</xdr:colOff>
                    <xdr:row>200</xdr:row>
                    <xdr:rowOff>238125</xdr:rowOff>
                  </to>
                </anchor>
              </controlPr>
            </control>
          </mc:Choice>
        </mc:AlternateContent>
        <mc:AlternateContent xmlns:mc="http://schemas.openxmlformats.org/markup-compatibility/2006">
          <mc:Choice Requires="x14">
            <control shapeId="1471" r:id="rId64" name="Check Box 447">
              <controlPr defaultSize="0" autoFill="0" autoLine="0" autoPict="0">
                <anchor moveWithCells="1">
                  <from>
                    <xdr:col>10</xdr:col>
                    <xdr:colOff>323850</xdr:colOff>
                    <xdr:row>201</xdr:row>
                    <xdr:rowOff>19050</xdr:rowOff>
                  </from>
                  <to>
                    <xdr:col>10</xdr:col>
                    <xdr:colOff>581025</xdr:colOff>
                    <xdr:row>201</xdr:row>
                    <xdr:rowOff>238125</xdr:rowOff>
                  </to>
                </anchor>
              </controlPr>
            </control>
          </mc:Choice>
        </mc:AlternateContent>
        <mc:AlternateContent xmlns:mc="http://schemas.openxmlformats.org/markup-compatibility/2006">
          <mc:Choice Requires="x14">
            <control shapeId="1472" r:id="rId65" name="Check Box 448">
              <controlPr defaultSize="0" autoFill="0" autoLine="0" autoPict="0">
                <anchor moveWithCells="1">
                  <from>
                    <xdr:col>10</xdr:col>
                    <xdr:colOff>323850</xdr:colOff>
                    <xdr:row>202</xdr:row>
                    <xdr:rowOff>19050</xdr:rowOff>
                  </from>
                  <to>
                    <xdr:col>10</xdr:col>
                    <xdr:colOff>581025</xdr:colOff>
                    <xdr:row>202</xdr:row>
                    <xdr:rowOff>238125</xdr:rowOff>
                  </to>
                </anchor>
              </controlPr>
            </control>
          </mc:Choice>
        </mc:AlternateContent>
        <mc:AlternateContent xmlns:mc="http://schemas.openxmlformats.org/markup-compatibility/2006">
          <mc:Choice Requires="x14">
            <control shapeId="1473" r:id="rId66" name="Check Box 449">
              <controlPr defaultSize="0" autoFill="0" autoLine="0" autoPict="0">
                <anchor moveWithCells="1">
                  <from>
                    <xdr:col>10</xdr:col>
                    <xdr:colOff>323850</xdr:colOff>
                    <xdr:row>203</xdr:row>
                    <xdr:rowOff>19050</xdr:rowOff>
                  </from>
                  <to>
                    <xdr:col>10</xdr:col>
                    <xdr:colOff>581025</xdr:colOff>
                    <xdr:row>203</xdr:row>
                    <xdr:rowOff>238125</xdr:rowOff>
                  </to>
                </anchor>
              </controlPr>
            </control>
          </mc:Choice>
        </mc:AlternateContent>
        <mc:AlternateContent xmlns:mc="http://schemas.openxmlformats.org/markup-compatibility/2006">
          <mc:Choice Requires="x14">
            <control shapeId="1474" r:id="rId67" name="Check Box 450">
              <controlPr defaultSize="0" autoFill="0" autoLine="0" autoPict="0">
                <anchor moveWithCells="1">
                  <from>
                    <xdr:col>10</xdr:col>
                    <xdr:colOff>323850</xdr:colOff>
                    <xdr:row>204</xdr:row>
                    <xdr:rowOff>19050</xdr:rowOff>
                  </from>
                  <to>
                    <xdr:col>10</xdr:col>
                    <xdr:colOff>581025</xdr:colOff>
                    <xdr:row>204</xdr:row>
                    <xdr:rowOff>238125</xdr:rowOff>
                  </to>
                </anchor>
              </controlPr>
            </control>
          </mc:Choice>
        </mc:AlternateContent>
        <mc:AlternateContent xmlns:mc="http://schemas.openxmlformats.org/markup-compatibility/2006">
          <mc:Choice Requires="x14">
            <control shapeId="1475" r:id="rId68" name="Check Box 451">
              <controlPr defaultSize="0" autoFill="0" autoLine="0" autoPict="0">
                <anchor moveWithCells="1">
                  <from>
                    <xdr:col>10</xdr:col>
                    <xdr:colOff>323850</xdr:colOff>
                    <xdr:row>205</xdr:row>
                    <xdr:rowOff>19050</xdr:rowOff>
                  </from>
                  <to>
                    <xdr:col>10</xdr:col>
                    <xdr:colOff>581025</xdr:colOff>
                    <xdr:row>205</xdr:row>
                    <xdr:rowOff>238125</xdr:rowOff>
                  </to>
                </anchor>
              </controlPr>
            </control>
          </mc:Choice>
        </mc:AlternateContent>
        <mc:AlternateContent xmlns:mc="http://schemas.openxmlformats.org/markup-compatibility/2006">
          <mc:Choice Requires="x14">
            <control shapeId="1476" r:id="rId69" name="Check Box 452">
              <controlPr defaultSize="0" autoFill="0" autoLine="0" autoPict="0">
                <anchor moveWithCells="1">
                  <from>
                    <xdr:col>10</xdr:col>
                    <xdr:colOff>323850</xdr:colOff>
                    <xdr:row>206</xdr:row>
                    <xdr:rowOff>19050</xdr:rowOff>
                  </from>
                  <to>
                    <xdr:col>10</xdr:col>
                    <xdr:colOff>581025</xdr:colOff>
                    <xdr:row>206</xdr:row>
                    <xdr:rowOff>238125</xdr:rowOff>
                  </to>
                </anchor>
              </controlPr>
            </control>
          </mc:Choice>
        </mc:AlternateContent>
        <mc:AlternateContent xmlns:mc="http://schemas.openxmlformats.org/markup-compatibility/2006">
          <mc:Choice Requires="x14">
            <control shapeId="1477" r:id="rId70" name="Check Box 453">
              <controlPr defaultSize="0" autoFill="0" autoLine="0" autoPict="0">
                <anchor moveWithCells="1">
                  <from>
                    <xdr:col>10</xdr:col>
                    <xdr:colOff>323850</xdr:colOff>
                    <xdr:row>207</xdr:row>
                    <xdr:rowOff>19050</xdr:rowOff>
                  </from>
                  <to>
                    <xdr:col>10</xdr:col>
                    <xdr:colOff>581025</xdr:colOff>
                    <xdr:row>207</xdr:row>
                    <xdr:rowOff>238125</xdr:rowOff>
                  </to>
                </anchor>
              </controlPr>
            </control>
          </mc:Choice>
        </mc:AlternateContent>
        <mc:AlternateContent xmlns:mc="http://schemas.openxmlformats.org/markup-compatibility/2006">
          <mc:Choice Requires="x14">
            <control shapeId="1478" r:id="rId71" name="Check Box 454">
              <controlPr defaultSize="0" autoFill="0" autoLine="0" autoPict="0">
                <anchor moveWithCells="1">
                  <from>
                    <xdr:col>10</xdr:col>
                    <xdr:colOff>323850</xdr:colOff>
                    <xdr:row>211</xdr:row>
                    <xdr:rowOff>19050</xdr:rowOff>
                  </from>
                  <to>
                    <xdr:col>10</xdr:col>
                    <xdr:colOff>581025</xdr:colOff>
                    <xdr:row>211</xdr:row>
                    <xdr:rowOff>238125</xdr:rowOff>
                  </to>
                </anchor>
              </controlPr>
            </control>
          </mc:Choice>
        </mc:AlternateContent>
        <mc:AlternateContent xmlns:mc="http://schemas.openxmlformats.org/markup-compatibility/2006">
          <mc:Choice Requires="x14">
            <control shapeId="1479" r:id="rId72" name="Check Box 455">
              <controlPr defaultSize="0" autoFill="0" autoLine="0" autoPict="0">
                <anchor moveWithCells="1">
                  <from>
                    <xdr:col>10</xdr:col>
                    <xdr:colOff>323850</xdr:colOff>
                    <xdr:row>212</xdr:row>
                    <xdr:rowOff>19050</xdr:rowOff>
                  </from>
                  <to>
                    <xdr:col>10</xdr:col>
                    <xdr:colOff>581025</xdr:colOff>
                    <xdr:row>212</xdr:row>
                    <xdr:rowOff>238125</xdr:rowOff>
                  </to>
                </anchor>
              </controlPr>
            </control>
          </mc:Choice>
        </mc:AlternateContent>
        <mc:AlternateContent xmlns:mc="http://schemas.openxmlformats.org/markup-compatibility/2006">
          <mc:Choice Requires="x14">
            <control shapeId="1480" r:id="rId73" name="Check Box 456">
              <controlPr defaultSize="0" autoFill="0" autoLine="0" autoPict="0">
                <anchor moveWithCells="1">
                  <from>
                    <xdr:col>10</xdr:col>
                    <xdr:colOff>323850</xdr:colOff>
                    <xdr:row>213</xdr:row>
                    <xdr:rowOff>19050</xdr:rowOff>
                  </from>
                  <to>
                    <xdr:col>10</xdr:col>
                    <xdr:colOff>581025</xdr:colOff>
                    <xdr:row>213</xdr:row>
                    <xdr:rowOff>238125</xdr:rowOff>
                  </to>
                </anchor>
              </controlPr>
            </control>
          </mc:Choice>
        </mc:AlternateContent>
        <mc:AlternateContent xmlns:mc="http://schemas.openxmlformats.org/markup-compatibility/2006">
          <mc:Choice Requires="x14">
            <control shapeId="1481" r:id="rId74" name="Check Box 457">
              <controlPr defaultSize="0" autoFill="0" autoLine="0" autoPict="0">
                <anchor moveWithCells="1">
                  <from>
                    <xdr:col>10</xdr:col>
                    <xdr:colOff>323850</xdr:colOff>
                    <xdr:row>214</xdr:row>
                    <xdr:rowOff>19050</xdr:rowOff>
                  </from>
                  <to>
                    <xdr:col>10</xdr:col>
                    <xdr:colOff>581025</xdr:colOff>
                    <xdr:row>214</xdr:row>
                    <xdr:rowOff>238125</xdr:rowOff>
                  </to>
                </anchor>
              </controlPr>
            </control>
          </mc:Choice>
        </mc:AlternateContent>
        <mc:AlternateContent xmlns:mc="http://schemas.openxmlformats.org/markup-compatibility/2006">
          <mc:Choice Requires="x14">
            <control shapeId="1482" r:id="rId75" name="Check Box 458">
              <controlPr defaultSize="0" autoFill="0" autoLine="0" autoPict="0">
                <anchor moveWithCells="1">
                  <from>
                    <xdr:col>10</xdr:col>
                    <xdr:colOff>323850</xdr:colOff>
                    <xdr:row>215</xdr:row>
                    <xdr:rowOff>19050</xdr:rowOff>
                  </from>
                  <to>
                    <xdr:col>10</xdr:col>
                    <xdr:colOff>581025</xdr:colOff>
                    <xdr:row>215</xdr:row>
                    <xdr:rowOff>238125</xdr:rowOff>
                  </to>
                </anchor>
              </controlPr>
            </control>
          </mc:Choice>
        </mc:AlternateContent>
        <mc:AlternateContent xmlns:mc="http://schemas.openxmlformats.org/markup-compatibility/2006">
          <mc:Choice Requires="x14">
            <control shapeId="1483" r:id="rId76" name="Check Box 459">
              <controlPr defaultSize="0" autoFill="0" autoLine="0" autoPict="0">
                <anchor moveWithCells="1">
                  <from>
                    <xdr:col>10</xdr:col>
                    <xdr:colOff>323850</xdr:colOff>
                    <xdr:row>216</xdr:row>
                    <xdr:rowOff>19050</xdr:rowOff>
                  </from>
                  <to>
                    <xdr:col>10</xdr:col>
                    <xdr:colOff>581025</xdr:colOff>
                    <xdr:row>216</xdr:row>
                    <xdr:rowOff>238125</xdr:rowOff>
                  </to>
                </anchor>
              </controlPr>
            </control>
          </mc:Choice>
        </mc:AlternateContent>
        <mc:AlternateContent xmlns:mc="http://schemas.openxmlformats.org/markup-compatibility/2006">
          <mc:Choice Requires="x14">
            <control shapeId="1484" r:id="rId77" name="Check Box 460">
              <controlPr defaultSize="0" autoFill="0" autoLine="0" autoPict="0">
                <anchor moveWithCells="1">
                  <from>
                    <xdr:col>6</xdr:col>
                    <xdr:colOff>581025</xdr:colOff>
                    <xdr:row>222</xdr:row>
                    <xdr:rowOff>19050</xdr:rowOff>
                  </from>
                  <to>
                    <xdr:col>7</xdr:col>
                    <xdr:colOff>95250</xdr:colOff>
                    <xdr:row>222</xdr:row>
                    <xdr:rowOff>238125</xdr:rowOff>
                  </to>
                </anchor>
              </controlPr>
            </control>
          </mc:Choice>
        </mc:AlternateContent>
        <mc:AlternateContent xmlns:mc="http://schemas.openxmlformats.org/markup-compatibility/2006">
          <mc:Choice Requires="x14">
            <control shapeId="1487" r:id="rId78" name="Check Box 463">
              <controlPr defaultSize="0" autoFill="0" autoLine="0" autoPict="0">
                <anchor moveWithCells="1">
                  <from>
                    <xdr:col>6</xdr:col>
                    <xdr:colOff>581025</xdr:colOff>
                    <xdr:row>223</xdr:row>
                    <xdr:rowOff>19050</xdr:rowOff>
                  </from>
                  <to>
                    <xdr:col>7</xdr:col>
                    <xdr:colOff>95250</xdr:colOff>
                    <xdr:row>223</xdr:row>
                    <xdr:rowOff>238125</xdr:rowOff>
                  </to>
                </anchor>
              </controlPr>
            </control>
          </mc:Choice>
        </mc:AlternateContent>
        <mc:AlternateContent xmlns:mc="http://schemas.openxmlformats.org/markup-compatibility/2006">
          <mc:Choice Requires="x14">
            <control shapeId="1488" r:id="rId79" name="Check Box 464">
              <controlPr defaultSize="0" autoFill="0" autoLine="0" autoPict="0">
                <anchor moveWithCells="1">
                  <from>
                    <xdr:col>6</xdr:col>
                    <xdr:colOff>581025</xdr:colOff>
                    <xdr:row>224</xdr:row>
                    <xdr:rowOff>19050</xdr:rowOff>
                  </from>
                  <to>
                    <xdr:col>7</xdr:col>
                    <xdr:colOff>95250</xdr:colOff>
                    <xdr:row>224</xdr:row>
                    <xdr:rowOff>238125</xdr:rowOff>
                  </to>
                </anchor>
              </controlPr>
            </control>
          </mc:Choice>
        </mc:AlternateContent>
        <mc:AlternateContent xmlns:mc="http://schemas.openxmlformats.org/markup-compatibility/2006">
          <mc:Choice Requires="x14">
            <control shapeId="1489" r:id="rId80" name="Check Box 465">
              <controlPr defaultSize="0" autoFill="0" autoLine="0" autoPict="0">
                <anchor moveWithCells="1">
                  <from>
                    <xdr:col>6</xdr:col>
                    <xdr:colOff>581025</xdr:colOff>
                    <xdr:row>225</xdr:row>
                    <xdr:rowOff>19050</xdr:rowOff>
                  </from>
                  <to>
                    <xdr:col>7</xdr:col>
                    <xdr:colOff>95250</xdr:colOff>
                    <xdr:row>225</xdr:row>
                    <xdr:rowOff>238125</xdr:rowOff>
                  </to>
                </anchor>
              </controlPr>
            </control>
          </mc:Choice>
        </mc:AlternateContent>
        <mc:AlternateContent xmlns:mc="http://schemas.openxmlformats.org/markup-compatibility/2006">
          <mc:Choice Requires="x14">
            <control shapeId="1490" r:id="rId81" name="Check Box 466">
              <controlPr defaultSize="0" autoFill="0" autoLine="0" autoPict="0">
                <anchor moveWithCells="1">
                  <from>
                    <xdr:col>6</xdr:col>
                    <xdr:colOff>581025</xdr:colOff>
                    <xdr:row>226</xdr:row>
                    <xdr:rowOff>19050</xdr:rowOff>
                  </from>
                  <to>
                    <xdr:col>7</xdr:col>
                    <xdr:colOff>95250</xdr:colOff>
                    <xdr:row>226</xdr:row>
                    <xdr:rowOff>238125</xdr:rowOff>
                  </to>
                </anchor>
              </controlPr>
            </control>
          </mc:Choice>
        </mc:AlternateContent>
        <mc:AlternateContent xmlns:mc="http://schemas.openxmlformats.org/markup-compatibility/2006">
          <mc:Choice Requires="x14">
            <control shapeId="1491" r:id="rId82" name="Check Box 467">
              <controlPr defaultSize="0" autoFill="0" autoLine="0" autoPict="0">
                <anchor moveWithCells="1">
                  <from>
                    <xdr:col>8</xdr:col>
                    <xdr:colOff>581025</xdr:colOff>
                    <xdr:row>222</xdr:row>
                    <xdr:rowOff>19050</xdr:rowOff>
                  </from>
                  <to>
                    <xdr:col>9</xdr:col>
                    <xdr:colOff>95250</xdr:colOff>
                    <xdr:row>222</xdr:row>
                    <xdr:rowOff>238125</xdr:rowOff>
                  </to>
                </anchor>
              </controlPr>
            </control>
          </mc:Choice>
        </mc:AlternateContent>
        <mc:AlternateContent xmlns:mc="http://schemas.openxmlformats.org/markup-compatibility/2006">
          <mc:Choice Requires="x14">
            <control shapeId="1492" r:id="rId83" name="Check Box 468">
              <controlPr defaultSize="0" autoFill="0" autoLine="0" autoPict="0">
                <anchor moveWithCells="1">
                  <from>
                    <xdr:col>8</xdr:col>
                    <xdr:colOff>581025</xdr:colOff>
                    <xdr:row>223</xdr:row>
                    <xdr:rowOff>19050</xdr:rowOff>
                  </from>
                  <to>
                    <xdr:col>9</xdr:col>
                    <xdr:colOff>95250</xdr:colOff>
                    <xdr:row>223</xdr:row>
                    <xdr:rowOff>238125</xdr:rowOff>
                  </to>
                </anchor>
              </controlPr>
            </control>
          </mc:Choice>
        </mc:AlternateContent>
        <mc:AlternateContent xmlns:mc="http://schemas.openxmlformats.org/markup-compatibility/2006">
          <mc:Choice Requires="x14">
            <control shapeId="1493" r:id="rId84" name="Check Box 469">
              <controlPr defaultSize="0" autoFill="0" autoLine="0" autoPict="0">
                <anchor moveWithCells="1">
                  <from>
                    <xdr:col>8</xdr:col>
                    <xdr:colOff>581025</xdr:colOff>
                    <xdr:row>224</xdr:row>
                    <xdr:rowOff>19050</xdr:rowOff>
                  </from>
                  <to>
                    <xdr:col>9</xdr:col>
                    <xdr:colOff>95250</xdr:colOff>
                    <xdr:row>224</xdr:row>
                    <xdr:rowOff>238125</xdr:rowOff>
                  </to>
                </anchor>
              </controlPr>
            </control>
          </mc:Choice>
        </mc:AlternateContent>
        <mc:AlternateContent xmlns:mc="http://schemas.openxmlformats.org/markup-compatibility/2006">
          <mc:Choice Requires="x14">
            <control shapeId="1494" r:id="rId85" name="Check Box 470">
              <controlPr defaultSize="0" autoFill="0" autoLine="0" autoPict="0">
                <anchor moveWithCells="1">
                  <from>
                    <xdr:col>8</xdr:col>
                    <xdr:colOff>581025</xdr:colOff>
                    <xdr:row>225</xdr:row>
                    <xdr:rowOff>19050</xdr:rowOff>
                  </from>
                  <to>
                    <xdr:col>9</xdr:col>
                    <xdr:colOff>95250</xdr:colOff>
                    <xdr:row>225</xdr:row>
                    <xdr:rowOff>238125</xdr:rowOff>
                  </to>
                </anchor>
              </controlPr>
            </control>
          </mc:Choice>
        </mc:AlternateContent>
        <mc:AlternateContent xmlns:mc="http://schemas.openxmlformats.org/markup-compatibility/2006">
          <mc:Choice Requires="x14">
            <control shapeId="1495" r:id="rId86" name="Check Box 471">
              <controlPr defaultSize="0" autoFill="0" autoLine="0" autoPict="0">
                <anchor moveWithCells="1">
                  <from>
                    <xdr:col>8</xdr:col>
                    <xdr:colOff>581025</xdr:colOff>
                    <xdr:row>226</xdr:row>
                    <xdr:rowOff>19050</xdr:rowOff>
                  </from>
                  <to>
                    <xdr:col>9</xdr:col>
                    <xdr:colOff>95250</xdr:colOff>
                    <xdr:row>226</xdr:row>
                    <xdr:rowOff>238125</xdr:rowOff>
                  </to>
                </anchor>
              </controlPr>
            </control>
          </mc:Choice>
        </mc:AlternateContent>
        <mc:AlternateContent xmlns:mc="http://schemas.openxmlformats.org/markup-compatibility/2006">
          <mc:Choice Requires="x14">
            <control shapeId="1496" r:id="rId87" name="Check Box 472">
              <controlPr defaultSize="0" autoFill="0" autoLine="0" autoPict="0">
                <anchor moveWithCells="1">
                  <from>
                    <xdr:col>5</xdr:col>
                    <xdr:colOff>409575</xdr:colOff>
                    <xdr:row>222</xdr:row>
                    <xdr:rowOff>19050</xdr:rowOff>
                  </from>
                  <to>
                    <xdr:col>5</xdr:col>
                    <xdr:colOff>666750</xdr:colOff>
                    <xdr:row>222</xdr:row>
                    <xdr:rowOff>238125</xdr:rowOff>
                  </to>
                </anchor>
              </controlPr>
            </control>
          </mc:Choice>
        </mc:AlternateContent>
        <mc:AlternateContent xmlns:mc="http://schemas.openxmlformats.org/markup-compatibility/2006">
          <mc:Choice Requires="x14">
            <control shapeId="1497" r:id="rId88" name="Check Box 473">
              <controlPr defaultSize="0" autoFill="0" autoLine="0" autoPict="0">
                <anchor moveWithCells="1">
                  <from>
                    <xdr:col>5</xdr:col>
                    <xdr:colOff>409575</xdr:colOff>
                    <xdr:row>223</xdr:row>
                    <xdr:rowOff>19050</xdr:rowOff>
                  </from>
                  <to>
                    <xdr:col>5</xdr:col>
                    <xdr:colOff>666750</xdr:colOff>
                    <xdr:row>223</xdr:row>
                    <xdr:rowOff>238125</xdr:rowOff>
                  </to>
                </anchor>
              </controlPr>
            </control>
          </mc:Choice>
        </mc:AlternateContent>
        <mc:AlternateContent xmlns:mc="http://schemas.openxmlformats.org/markup-compatibility/2006">
          <mc:Choice Requires="x14">
            <control shapeId="1498" r:id="rId89" name="Check Box 474">
              <controlPr defaultSize="0" autoFill="0" autoLine="0" autoPict="0">
                <anchor moveWithCells="1">
                  <from>
                    <xdr:col>5</xdr:col>
                    <xdr:colOff>409575</xdr:colOff>
                    <xdr:row>224</xdr:row>
                    <xdr:rowOff>19050</xdr:rowOff>
                  </from>
                  <to>
                    <xdr:col>5</xdr:col>
                    <xdr:colOff>666750</xdr:colOff>
                    <xdr:row>224</xdr:row>
                    <xdr:rowOff>238125</xdr:rowOff>
                  </to>
                </anchor>
              </controlPr>
            </control>
          </mc:Choice>
        </mc:AlternateContent>
        <mc:AlternateContent xmlns:mc="http://schemas.openxmlformats.org/markup-compatibility/2006">
          <mc:Choice Requires="x14">
            <control shapeId="1499" r:id="rId90" name="Check Box 475">
              <controlPr defaultSize="0" autoFill="0" autoLine="0" autoPict="0">
                <anchor moveWithCells="1">
                  <from>
                    <xdr:col>5</xdr:col>
                    <xdr:colOff>409575</xdr:colOff>
                    <xdr:row>225</xdr:row>
                    <xdr:rowOff>19050</xdr:rowOff>
                  </from>
                  <to>
                    <xdr:col>5</xdr:col>
                    <xdr:colOff>666750</xdr:colOff>
                    <xdr:row>225</xdr:row>
                    <xdr:rowOff>238125</xdr:rowOff>
                  </to>
                </anchor>
              </controlPr>
            </control>
          </mc:Choice>
        </mc:AlternateContent>
        <mc:AlternateContent xmlns:mc="http://schemas.openxmlformats.org/markup-compatibility/2006">
          <mc:Choice Requires="x14">
            <control shapeId="1500" r:id="rId91" name="Check Box 476">
              <controlPr defaultSize="0" autoFill="0" autoLine="0" autoPict="0">
                <anchor moveWithCells="1">
                  <from>
                    <xdr:col>5</xdr:col>
                    <xdr:colOff>409575</xdr:colOff>
                    <xdr:row>226</xdr:row>
                    <xdr:rowOff>19050</xdr:rowOff>
                  </from>
                  <to>
                    <xdr:col>5</xdr:col>
                    <xdr:colOff>666750</xdr:colOff>
                    <xdr:row>226</xdr:row>
                    <xdr:rowOff>238125</xdr:rowOff>
                  </to>
                </anchor>
              </controlPr>
            </control>
          </mc:Choice>
        </mc:AlternateContent>
        <mc:AlternateContent xmlns:mc="http://schemas.openxmlformats.org/markup-compatibility/2006">
          <mc:Choice Requires="x14">
            <control shapeId="1501" r:id="rId92" name="Check Box 477">
              <controlPr defaultSize="0" autoFill="0" autoLine="0" autoPict="0">
                <anchor moveWithCells="1">
                  <from>
                    <xdr:col>6</xdr:col>
                    <xdr:colOff>581025</xdr:colOff>
                    <xdr:row>227</xdr:row>
                    <xdr:rowOff>104775</xdr:rowOff>
                  </from>
                  <to>
                    <xdr:col>7</xdr:col>
                    <xdr:colOff>95250</xdr:colOff>
                    <xdr:row>228</xdr:row>
                    <xdr:rowOff>76200</xdr:rowOff>
                  </to>
                </anchor>
              </controlPr>
            </control>
          </mc:Choice>
        </mc:AlternateContent>
        <mc:AlternateContent xmlns:mc="http://schemas.openxmlformats.org/markup-compatibility/2006">
          <mc:Choice Requires="x14">
            <control shapeId="1503" r:id="rId93" name="Check Box 479">
              <controlPr defaultSize="0" autoFill="0" autoLine="0" autoPict="0">
                <anchor moveWithCells="1">
                  <from>
                    <xdr:col>5</xdr:col>
                    <xdr:colOff>409575</xdr:colOff>
                    <xdr:row>227</xdr:row>
                    <xdr:rowOff>104775</xdr:rowOff>
                  </from>
                  <to>
                    <xdr:col>5</xdr:col>
                    <xdr:colOff>666750</xdr:colOff>
                    <xdr:row>228</xdr:row>
                    <xdr:rowOff>76200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60B87-35C6-474D-BAB8-F5712034B0BB}">
  <sheetPr>
    <tabColor rgb="FFC00000"/>
    <pageSetUpPr fitToPage="1"/>
  </sheetPr>
  <dimension ref="A1:V290"/>
  <sheetViews>
    <sheetView showGridLines="0" zoomScaleNormal="100" zoomScaleSheetLayoutView="100" workbookViewId="0">
      <selection activeCell="A9" sqref="A9:G9"/>
    </sheetView>
  </sheetViews>
  <sheetFormatPr defaultColWidth="0" defaultRowHeight="0" customHeight="1" zeroHeight="1" x14ac:dyDescent="0.25"/>
  <cols>
    <col min="1" max="1" width="10.7109375" style="113" customWidth="1"/>
    <col min="2" max="2" width="11.85546875" style="113" customWidth="1"/>
    <col min="3" max="3" width="10.85546875" style="113" customWidth="1"/>
    <col min="4" max="4" width="10.7109375" style="113" customWidth="1"/>
    <col min="5" max="5" width="15.5703125" style="113" customWidth="1"/>
    <col min="6" max="6" width="15.7109375" style="113" customWidth="1"/>
    <col min="7" max="7" width="11.140625" style="113" customWidth="1"/>
    <col min="8" max="8" width="12.28515625" style="113" customWidth="1"/>
    <col min="9" max="9" width="11.140625" style="113" customWidth="1"/>
    <col min="10" max="10" width="9.7109375" style="113" customWidth="1"/>
    <col min="11" max="13" width="12.28515625" style="113" customWidth="1"/>
    <col min="14" max="14" width="12.28515625" style="113" hidden="1" customWidth="1"/>
    <col min="15" max="16" width="13" style="117" hidden="1" customWidth="1"/>
    <col min="17" max="22" width="0" style="113" hidden="1" customWidth="1"/>
    <col min="23" max="16384" width="13" style="113" hidden="1"/>
  </cols>
  <sheetData>
    <row r="1" spans="1:22" s="73" customFormat="1" ht="32.25" customHeight="1" x14ac:dyDescent="0.25">
      <c r="A1" s="865" t="s">
        <v>730</v>
      </c>
      <c r="B1" s="865"/>
      <c r="C1" s="865"/>
      <c r="D1" s="865"/>
      <c r="E1" s="865"/>
      <c r="F1" s="865"/>
      <c r="G1" s="865"/>
      <c r="H1" s="865"/>
      <c r="I1" s="865"/>
      <c r="J1" s="865"/>
      <c r="K1" s="865"/>
      <c r="L1" s="865"/>
      <c r="M1" s="419"/>
      <c r="N1" s="420"/>
      <c r="O1" s="85"/>
    </row>
    <row r="2" spans="1:22" s="64" customFormat="1" ht="20.100000000000001" hidden="1" customHeight="1" x14ac:dyDescent="0.2">
      <c r="A2" s="958" t="s">
        <v>4</v>
      </c>
      <c r="B2" s="958"/>
      <c r="C2" s="958"/>
      <c r="D2" s="958"/>
      <c r="E2" s="958"/>
      <c r="F2" s="957">
        <f>+'I. Questionario nazionale'!F15</f>
        <v>0</v>
      </c>
      <c r="G2" s="957"/>
      <c r="H2" s="957"/>
      <c r="I2" s="957"/>
      <c r="J2" s="957"/>
      <c r="K2" s="957"/>
      <c r="L2" s="41" t="str">
        <f>+IF(F2="","Compilare denominazione impresa","")</f>
        <v/>
      </c>
      <c r="M2" s="28"/>
      <c r="N2" s="73"/>
      <c r="U2" s="74"/>
      <c r="V2" s="74"/>
    </row>
    <row r="3" spans="1:22" s="64" customFormat="1" ht="20.100000000000001" hidden="1" customHeight="1" x14ac:dyDescent="0.2">
      <c r="A3" s="73"/>
      <c r="B3" s="73"/>
      <c r="C3" s="73"/>
      <c r="D3" s="73"/>
      <c r="E3" s="73"/>
      <c r="F3" s="73"/>
      <c r="G3" s="73"/>
      <c r="H3" s="73"/>
      <c r="I3" s="73"/>
      <c r="J3" s="73"/>
      <c r="K3" s="73"/>
      <c r="L3" s="55"/>
      <c r="M3" s="25"/>
      <c r="N3" s="73"/>
      <c r="U3" s="74"/>
    </row>
    <row r="4" spans="1:22" s="64" customFormat="1" ht="20.100000000000001" hidden="1" customHeight="1" x14ac:dyDescent="0.2">
      <c r="A4" s="958" t="s">
        <v>5</v>
      </c>
      <c r="B4" s="958"/>
      <c r="C4" s="958"/>
      <c r="D4" s="958"/>
      <c r="E4" s="958"/>
      <c r="F4" s="957" t="str">
        <f>+'I. Questionario nazionale'!F17</f>
        <v>ASSOLOMBARDA</v>
      </c>
      <c r="G4" s="957"/>
      <c r="H4" s="957"/>
      <c r="I4" s="957"/>
      <c r="J4" s="957"/>
      <c r="K4" s="957"/>
      <c r="L4" s="41" t="str">
        <f>+IF(F4="","Compilare Associazione","")</f>
        <v/>
      </c>
      <c r="M4" s="28"/>
      <c r="N4" s="73"/>
      <c r="U4" s="74"/>
      <c r="V4" s="74"/>
    </row>
    <row r="5" spans="1:22" s="64" customFormat="1" ht="20.100000000000001" hidden="1" customHeight="1" x14ac:dyDescent="0.2">
      <c r="A5" s="73"/>
      <c r="B5" s="73"/>
      <c r="C5" s="73"/>
      <c r="D5" s="73"/>
      <c r="E5" s="73"/>
      <c r="F5" s="73"/>
      <c r="G5" s="73"/>
      <c r="H5" s="73"/>
      <c r="I5" s="73"/>
      <c r="J5" s="75"/>
      <c r="K5" s="73"/>
      <c r="L5" s="44" t="str">
        <f>+IF(C6="","Compilare Partita IVA (senza zeri iniziali)",IF(LEN(C6)&gt;11,"Partita IVA oltre 11 caratteri?",""))</f>
        <v/>
      </c>
      <c r="M5" s="45"/>
      <c r="N5" s="73"/>
      <c r="P5" s="906"/>
      <c r="Q5" s="906"/>
      <c r="R5" s="906"/>
      <c r="S5" s="85"/>
      <c r="U5" s="74"/>
      <c r="V5" s="74"/>
    </row>
    <row r="6" spans="1:22" s="71" customFormat="1" ht="20.100000000000001" hidden="1" customHeight="1" x14ac:dyDescent="0.25">
      <c r="A6" s="958" t="s">
        <v>6</v>
      </c>
      <c r="B6" s="958"/>
      <c r="C6" s="1040">
        <f>+'I. Questionario nazionale'!C19</f>
        <v>0</v>
      </c>
      <c r="D6" s="1040"/>
      <c r="E6" s="1040"/>
      <c r="F6" s="971"/>
      <c r="G6" s="971"/>
      <c r="H6" s="971"/>
      <c r="I6" s="86"/>
      <c r="J6" s="335"/>
      <c r="K6" s="318"/>
      <c r="L6" s="41"/>
      <c r="M6" s="28"/>
      <c r="N6" s="85"/>
      <c r="O6" s="85"/>
      <c r="P6" s="906"/>
      <c r="Q6" s="906"/>
      <c r="R6" s="906"/>
      <c r="T6" s="64"/>
      <c r="U6" s="74"/>
      <c r="V6" s="74"/>
    </row>
    <row r="7" spans="1:22" s="71" customFormat="1" ht="20.100000000000001" hidden="1" customHeight="1" x14ac:dyDescent="0.25">
      <c r="A7" s="93"/>
      <c r="B7" s="93"/>
      <c r="C7" s="421"/>
      <c r="D7" s="421"/>
      <c r="E7" s="421"/>
      <c r="F7" s="422"/>
      <c r="G7" s="422"/>
      <c r="H7" s="422"/>
      <c r="I7" s="86"/>
      <c r="J7" s="335"/>
      <c r="K7" s="318"/>
      <c r="L7" s="41"/>
      <c r="M7" s="28"/>
      <c r="N7" s="85"/>
      <c r="O7" s="85"/>
      <c r="P7" s="95"/>
      <c r="Q7" s="95"/>
      <c r="R7" s="95"/>
      <c r="T7" s="64"/>
      <c r="U7" s="74"/>
      <c r="V7" s="74"/>
    </row>
    <row r="8" spans="1:22" s="425" customFormat="1" ht="20.100000000000001" customHeight="1" x14ac:dyDescent="0.25">
      <c r="A8" s="93" t="s">
        <v>731</v>
      </c>
      <c r="B8" s="193"/>
      <c r="C8" s="193"/>
      <c r="D8" s="193"/>
      <c r="E8" s="193"/>
      <c r="F8" s="193"/>
      <c r="G8" s="193"/>
      <c r="H8" s="193"/>
      <c r="I8" s="193"/>
      <c r="J8" s="193"/>
      <c r="K8" s="193"/>
      <c r="L8" s="193"/>
      <c r="M8" s="193"/>
      <c r="N8" s="193"/>
      <c r="O8" s="423"/>
      <c r="P8" s="424"/>
    </row>
    <row r="9" spans="1:22" ht="20.100000000000001" customHeight="1" x14ac:dyDescent="0.25">
      <c r="A9" s="1041"/>
      <c r="B9" s="1041"/>
      <c r="C9" s="1041"/>
      <c r="D9" s="1041"/>
      <c r="E9" s="1041"/>
      <c r="F9" s="1041"/>
      <c r="G9" s="1041"/>
      <c r="H9" s="199" t="s">
        <v>8</v>
      </c>
      <c r="I9" s="427" t="b">
        <v>0</v>
      </c>
      <c r="J9" s="199" t="s">
        <v>9</v>
      </c>
      <c r="K9" s="427" t="b">
        <v>0</v>
      </c>
      <c r="L9" s="428"/>
      <c r="M9" s="428"/>
      <c r="N9" s="428"/>
      <c r="O9" s="423"/>
    </row>
    <row r="10" spans="1:22" ht="12.75" customHeight="1" x14ac:dyDescent="0.25">
      <c r="A10" s="426"/>
      <c r="B10" s="426"/>
      <c r="C10" s="426"/>
      <c r="D10" s="426"/>
      <c r="E10" s="426"/>
      <c r="F10" s="426"/>
      <c r="G10" s="426"/>
      <c r="H10" s="199"/>
      <c r="J10" s="199"/>
      <c r="L10" s="37" t="str">
        <f>IF(I9+K9&gt;1,"scegliere una sola opzione","")</f>
        <v/>
      </c>
      <c r="N10" s="429" t="str">
        <f>IF($I$9=TRUE,"1","0")</f>
        <v>0</v>
      </c>
      <c r="O10" s="429" t="str">
        <f>IF($K$9=TRUE,"1","0")</f>
        <v>0</v>
      </c>
      <c r="P10" s="430">
        <f>N10*1</f>
        <v>0</v>
      </c>
      <c r="Q10" s="430">
        <f>O10*1</f>
        <v>0</v>
      </c>
    </row>
    <row r="11" spans="1:22" ht="12.75" customHeight="1" x14ac:dyDescent="0.25">
      <c r="A11" s="426"/>
      <c r="B11" s="426"/>
      <c r="C11" s="426"/>
      <c r="D11" s="426"/>
      <c r="E11" s="426"/>
      <c r="F11" s="426"/>
      <c r="G11" s="426"/>
      <c r="H11" s="199"/>
      <c r="J11" s="199"/>
      <c r="O11" s="73"/>
    </row>
    <row r="12" spans="1:22" ht="20.100000000000001" customHeight="1" x14ac:dyDescent="0.25">
      <c r="A12" s="958" t="s">
        <v>732</v>
      </c>
      <c r="B12" s="958"/>
      <c r="C12" s="958"/>
      <c r="D12" s="958"/>
      <c r="E12" s="958"/>
      <c r="F12" s="958"/>
      <c r="G12" s="958"/>
      <c r="H12" s="958"/>
      <c r="I12" s="958"/>
      <c r="J12" s="958"/>
      <c r="K12" s="958"/>
      <c r="L12" s="431"/>
      <c r="M12" s="117"/>
      <c r="N12" s="117"/>
    </row>
    <row r="13" spans="1:22" ht="20.100000000000001" customHeight="1" x14ac:dyDescent="0.25">
      <c r="A13" s="120"/>
      <c r="B13" s="432"/>
      <c r="C13" s="432"/>
      <c r="D13" s="432"/>
      <c r="E13" s="432"/>
      <c r="F13" s="432"/>
      <c r="G13" s="432"/>
      <c r="H13" s="432"/>
      <c r="I13" s="433" t="s">
        <v>733</v>
      </c>
      <c r="J13" s="433" t="s">
        <v>734</v>
      </c>
      <c r="K13" s="433" t="s">
        <v>735</v>
      </c>
      <c r="L13" s="433" t="s">
        <v>736</v>
      </c>
      <c r="N13" s="433" t="s">
        <v>733</v>
      </c>
      <c r="O13" s="433" t="s">
        <v>734</v>
      </c>
      <c r="P13" s="433" t="s">
        <v>735</v>
      </c>
      <c r="Q13" s="433" t="s">
        <v>736</v>
      </c>
    </row>
    <row r="14" spans="1:22" ht="20.100000000000001" customHeight="1" x14ac:dyDescent="0.25">
      <c r="B14" s="918" t="s">
        <v>737</v>
      </c>
      <c r="C14" s="918"/>
      <c r="D14" s="918"/>
      <c r="E14" s="918"/>
      <c r="F14" s="918"/>
      <c r="G14" s="918"/>
      <c r="H14" s="918"/>
      <c r="I14" s="434" t="b">
        <v>0</v>
      </c>
      <c r="J14" s="434" t="b">
        <v>0</v>
      </c>
      <c r="K14" s="434" t="b">
        <v>0</v>
      </c>
      <c r="L14" s="434" t="b">
        <v>0</v>
      </c>
      <c r="N14" s="429" t="str">
        <f>IF($N$10="1","",IF(AND($O$10="1",I$22=0),"",IF(I14=TRUE,"1","0")))</f>
        <v>0</v>
      </c>
      <c r="O14" s="429" t="str">
        <f>IF($N$10="1","",IF(AND($O$10="1",J$22=0),"",IF(J14=TRUE,"1","0")))</f>
        <v>0</v>
      </c>
      <c r="P14" s="429" t="str">
        <f>IF($N$10="1","",IF(AND($O$10="1",K$22=0),"",IF(K14=TRUE,"1","0")))</f>
        <v>0</v>
      </c>
      <c r="Q14" s="429" t="str">
        <f>IF($N$10="1","",IF(AND($O$10="1",L$22=0),"",IF(L14=TRUE,"1","0")))</f>
        <v>0</v>
      </c>
    </row>
    <row r="15" spans="1:22" ht="20.100000000000001" customHeight="1" x14ac:dyDescent="0.25">
      <c r="B15" s="918" t="s">
        <v>738</v>
      </c>
      <c r="C15" s="918"/>
      <c r="D15" s="918"/>
      <c r="E15" s="918"/>
      <c r="F15" s="918"/>
      <c r="G15" s="918"/>
      <c r="H15" s="918"/>
      <c r="I15" s="435" t="b">
        <v>0</v>
      </c>
      <c r="J15" s="435" t="b">
        <v>0</v>
      </c>
      <c r="K15" s="435" t="b">
        <v>0</v>
      </c>
      <c r="L15" s="435" t="b">
        <v>0</v>
      </c>
      <c r="N15" s="429" t="str">
        <f t="shared" ref="N15:Q21" si="0">IF($N$10="1","",IF(AND($O$10="1",I$22=0),"",IF(I15=TRUE,"1","0")))</f>
        <v>0</v>
      </c>
      <c r="O15" s="429" t="str">
        <f t="shared" si="0"/>
        <v>0</v>
      </c>
      <c r="P15" s="429" t="str">
        <f t="shared" si="0"/>
        <v>0</v>
      </c>
      <c r="Q15" s="429" t="str">
        <f t="shared" si="0"/>
        <v>0</v>
      </c>
    </row>
    <row r="16" spans="1:22" s="135" customFormat="1" ht="20.100000000000001" customHeight="1" x14ac:dyDescent="0.25">
      <c r="B16" s="918" t="s">
        <v>739</v>
      </c>
      <c r="C16" s="918"/>
      <c r="D16" s="918"/>
      <c r="E16" s="918"/>
      <c r="F16" s="918"/>
      <c r="G16" s="918"/>
      <c r="H16" s="918"/>
      <c r="I16" s="435" t="b">
        <v>0</v>
      </c>
      <c r="J16" s="435" t="b">
        <v>0</v>
      </c>
      <c r="K16" s="435" t="b">
        <v>0</v>
      </c>
      <c r="L16" s="435" t="b">
        <v>0</v>
      </c>
      <c r="N16" s="429" t="str">
        <f t="shared" si="0"/>
        <v>0</v>
      </c>
      <c r="O16" s="429" t="str">
        <f t="shared" si="0"/>
        <v>0</v>
      </c>
      <c r="P16" s="429" t="str">
        <f t="shared" si="0"/>
        <v>0</v>
      </c>
      <c r="Q16" s="429" t="str">
        <f t="shared" si="0"/>
        <v>0</v>
      </c>
    </row>
    <row r="17" spans="1:20" s="135" customFormat="1" ht="20.100000000000001" customHeight="1" x14ac:dyDescent="0.25">
      <c r="B17" s="918" t="s">
        <v>740</v>
      </c>
      <c r="C17" s="918"/>
      <c r="D17" s="918"/>
      <c r="E17" s="918"/>
      <c r="F17" s="918"/>
      <c r="G17" s="918"/>
      <c r="H17" s="918"/>
      <c r="I17" s="435" t="b">
        <v>0</v>
      </c>
      <c r="J17" s="435" t="b">
        <v>0</v>
      </c>
      <c r="K17" s="435" t="b">
        <v>0</v>
      </c>
      <c r="L17" s="435" t="b">
        <v>0</v>
      </c>
      <c r="N17" s="429" t="str">
        <f t="shared" si="0"/>
        <v>0</v>
      </c>
      <c r="O17" s="429" t="str">
        <f t="shared" si="0"/>
        <v>0</v>
      </c>
      <c r="P17" s="429" t="str">
        <f t="shared" si="0"/>
        <v>0</v>
      </c>
      <c r="Q17" s="429" t="str">
        <f t="shared" si="0"/>
        <v>0</v>
      </c>
    </row>
    <row r="18" spans="1:20" s="135" customFormat="1" ht="20.100000000000001" customHeight="1" x14ac:dyDescent="0.25">
      <c r="B18" s="918" t="s">
        <v>741</v>
      </c>
      <c r="C18" s="918"/>
      <c r="D18" s="918"/>
      <c r="E18" s="918"/>
      <c r="F18" s="918"/>
      <c r="G18" s="918"/>
      <c r="H18" s="918"/>
      <c r="I18" s="435" t="b">
        <v>0</v>
      </c>
      <c r="J18" s="435" t="b">
        <v>0</v>
      </c>
      <c r="K18" s="435" t="b">
        <v>0</v>
      </c>
      <c r="L18" s="435" t="b">
        <v>0</v>
      </c>
      <c r="N18" s="429" t="str">
        <f t="shared" si="0"/>
        <v>0</v>
      </c>
      <c r="O18" s="429" t="str">
        <f t="shared" si="0"/>
        <v>0</v>
      </c>
      <c r="P18" s="429" t="str">
        <f t="shared" si="0"/>
        <v>0</v>
      </c>
      <c r="Q18" s="429" t="str">
        <f t="shared" si="0"/>
        <v>0</v>
      </c>
    </row>
    <row r="19" spans="1:20" s="135" customFormat="1" ht="20.100000000000001" customHeight="1" x14ac:dyDescent="0.25">
      <c r="B19" s="918" t="s">
        <v>742</v>
      </c>
      <c r="C19" s="918"/>
      <c r="D19" s="918"/>
      <c r="E19" s="918"/>
      <c r="F19" s="918"/>
      <c r="G19" s="918"/>
      <c r="H19" s="918"/>
      <c r="I19" s="435" t="b">
        <v>0</v>
      </c>
      <c r="J19" s="435" t="b">
        <v>0</v>
      </c>
      <c r="K19" s="435" t="b">
        <v>0</v>
      </c>
      <c r="L19" s="435" t="b">
        <v>0</v>
      </c>
      <c r="N19" s="429" t="str">
        <f t="shared" si="0"/>
        <v>0</v>
      </c>
      <c r="O19" s="429" t="str">
        <f t="shared" si="0"/>
        <v>0</v>
      </c>
      <c r="P19" s="429" t="str">
        <f t="shared" si="0"/>
        <v>0</v>
      </c>
      <c r="Q19" s="429" t="str">
        <f t="shared" si="0"/>
        <v>0</v>
      </c>
    </row>
    <row r="20" spans="1:20" s="135" customFormat="1" ht="20.100000000000001" customHeight="1" x14ac:dyDescent="0.25">
      <c r="B20" s="918" t="s">
        <v>743</v>
      </c>
      <c r="C20" s="918"/>
      <c r="D20" s="918"/>
      <c r="E20" s="918"/>
      <c r="F20" s="918"/>
      <c r="G20" s="918"/>
      <c r="H20" s="918"/>
      <c r="I20" s="435" t="b">
        <v>0</v>
      </c>
      <c r="J20" s="435" t="b">
        <v>0</v>
      </c>
      <c r="K20" s="435" t="b">
        <v>0</v>
      </c>
      <c r="L20" s="435" t="b">
        <v>0</v>
      </c>
      <c r="N20" s="429" t="str">
        <f t="shared" si="0"/>
        <v>0</v>
      </c>
      <c r="O20" s="429" t="str">
        <f t="shared" si="0"/>
        <v>0</v>
      </c>
      <c r="P20" s="429" t="str">
        <f t="shared" si="0"/>
        <v>0</v>
      </c>
      <c r="Q20" s="429" t="str">
        <f t="shared" si="0"/>
        <v>0</v>
      </c>
    </row>
    <row r="21" spans="1:20" s="135" customFormat="1" ht="20.100000000000001" customHeight="1" x14ac:dyDescent="0.25">
      <c r="A21" s="436"/>
      <c r="B21" s="918" t="s">
        <v>744</v>
      </c>
      <c r="C21" s="918"/>
      <c r="D21" s="918"/>
      <c r="E21" s="918"/>
      <c r="F21" s="918"/>
      <c r="G21" s="918"/>
      <c r="H21" s="918"/>
      <c r="I21" s="435" t="b">
        <v>0</v>
      </c>
      <c r="J21" s="435" t="b">
        <v>0</v>
      </c>
      <c r="K21" s="435" t="b">
        <v>0</v>
      </c>
      <c r="L21" s="435" t="b">
        <v>0</v>
      </c>
      <c r="N21" s="429" t="str">
        <f t="shared" si="0"/>
        <v>0</v>
      </c>
      <c r="O21" s="429" t="str">
        <f t="shared" si="0"/>
        <v>0</v>
      </c>
      <c r="P21" s="429" t="str">
        <f t="shared" si="0"/>
        <v>0</v>
      </c>
      <c r="Q21" s="429" t="str">
        <f t="shared" si="0"/>
        <v>0</v>
      </c>
    </row>
    <row r="22" spans="1:20" ht="20.100000000000001" customHeight="1" x14ac:dyDescent="0.25">
      <c r="A22" s="120"/>
      <c r="B22" s="253"/>
      <c r="C22" s="253"/>
      <c r="D22" s="253"/>
      <c r="E22" s="437"/>
      <c r="F22" s="437"/>
      <c r="G22" s="437"/>
      <c r="H22" s="437"/>
      <c r="I22" s="438">
        <f>'I. Questionario nazionale'!H52+'I. Questionario nazionale'!J52</f>
        <v>0</v>
      </c>
      <c r="J22" s="438">
        <f>'I. Questionario nazionale'!H53+'I. Questionario nazionale'!J53</f>
        <v>0</v>
      </c>
      <c r="K22" s="438">
        <f>'I. Questionario nazionale'!H54+'I. Questionario nazionale'!J54</f>
        <v>0</v>
      </c>
      <c r="L22" s="438">
        <f>'I. Questionario nazionale'!H55+'I. Questionario nazionale'!J55+'I. Questionario nazionale'!H56+'I. Questionario nazionale'!J56</f>
        <v>0</v>
      </c>
      <c r="M22" s="439">
        <f>SUM(I22:L22)</f>
        <v>0</v>
      </c>
      <c r="N22" s="437"/>
    </row>
    <row r="23" spans="1:20" ht="30" customHeight="1" x14ac:dyDescent="0.25">
      <c r="A23" s="872" t="s">
        <v>790</v>
      </c>
      <c r="B23" s="872"/>
      <c r="C23" s="872"/>
      <c r="D23" s="872"/>
      <c r="E23" s="872"/>
      <c r="F23" s="872"/>
      <c r="G23" s="872"/>
      <c r="H23" s="872"/>
      <c r="I23" s="872"/>
      <c r="J23" s="872"/>
      <c r="K23" s="872"/>
      <c r="L23" s="872"/>
      <c r="M23" s="418"/>
      <c r="N23" s="85"/>
      <c r="O23" s="73"/>
    </row>
    <row r="24" spans="1:20" ht="20.100000000000001" customHeight="1" x14ac:dyDescent="0.25">
      <c r="E24" s="117"/>
      <c r="F24" s="87"/>
    </row>
    <row r="25" spans="1:20" ht="18.75" customHeight="1" x14ac:dyDescent="0.25">
      <c r="E25" s="117"/>
      <c r="F25" s="87" t="s">
        <v>745</v>
      </c>
    </row>
    <row r="26" spans="1:20" ht="20.100000000000001" customHeight="1" x14ac:dyDescent="0.25">
      <c r="A26" s="1042" t="str">
        <f>IF(F26&gt;0.15,_xlfn.CONCAT($R$26,S26,$T$26),"")</f>
        <v/>
      </c>
      <c r="B26" s="1042"/>
      <c r="C26" s="1042"/>
      <c r="D26" s="1042"/>
      <c r="E26" s="440" t="s">
        <v>22</v>
      </c>
      <c r="F26" s="441"/>
      <c r="G26" s="442" t="str">
        <f>IF(F26&lt;0,"Inserire un valore maggiore o uguale a zero","")</f>
        <v/>
      </c>
      <c r="P26" s="443" t="str">
        <f>IF(I22&gt;0,F26,"")</f>
        <v/>
      </c>
      <c r="R26" s="117" t="s">
        <v>746</v>
      </c>
      <c r="S26" s="117">
        <f>F26*100</f>
        <v>0</v>
      </c>
      <c r="T26" s="113" t="s">
        <v>747</v>
      </c>
    </row>
    <row r="27" spans="1:20" ht="20.100000000000001" customHeight="1" x14ac:dyDescent="0.25">
      <c r="A27" s="1042" t="str">
        <f>IF(F27&gt;0.15,_xlfn.CONCAT($R$26,S27,$T$26),"")</f>
        <v/>
      </c>
      <c r="B27" s="1042"/>
      <c r="C27" s="1042"/>
      <c r="D27" s="1042"/>
      <c r="E27" s="440" t="s">
        <v>23</v>
      </c>
      <c r="F27" s="441"/>
      <c r="G27" s="442" t="str">
        <f t="shared" ref="G27:G28" si="1">IF(F27&lt;0,"Inserire un valore maggiore o uguale a zero","")</f>
        <v/>
      </c>
      <c r="P27" s="443" t="str">
        <f>IF(J22&gt;0,F27,"")</f>
        <v/>
      </c>
      <c r="R27" s="117"/>
      <c r="S27" s="117">
        <f>F27*100</f>
        <v>0</v>
      </c>
    </row>
    <row r="28" spans="1:20" ht="20.100000000000001" customHeight="1" x14ac:dyDescent="0.25">
      <c r="A28" s="1042" t="str">
        <f>IF(F28&gt;0.15,_xlfn.CONCAT($R$26,S28,$T$26),"")</f>
        <v/>
      </c>
      <c r="B28" s="1042"/>
      <c r="C28" s="1042"/>
      <c r="D28" s="1042"/>
      <c r="E28" s="440" t="s">
        <v>24</v>
      </c>
      <c r="F28" s="441"/>
      <c r="G28" s="442" t="str">
        <f t="shared" si="1"/>
        <v/>
      </c>
      <c r="P28" s="443" t="str">
        <f>IF(K22&gt;0,F28,"")</f>
        <v/>
      </c>
      <c r="R28" s="117"/>
      <c r="S28" s="117">
        <f>F28*100</f>
        <v>0</v>
      </c>
    </row>
    <row r="29" spans="1:20" ht="20.100000000000001" customHeight="1" x14ac:dyDescent="0.25">
      <c r="A29" s="1042" t="str">
        <f>IF(F29&gt;0.15,_xlfn.CONCAT($R$26,S29,$T$26),"")</f>
        <v/>
      </c>
      <c r="B29" s="1042"/>
      <c r="C29" s="1042"/>
      <c r="D29" s="1042"/>
      <c r="E29" s="85" t="s">
        <v>748</v>
      </c>
      <c r="F29" s="441"/>
      <c r="G29" s="1045" t="s">
        <v>749</v>
      </c>
      <c r="H29" s="1046"/>
      <c r="I29" s="445" t="e">
        <f>SUM(I30:L30)/M30</f>
        <v>#VALUE!</v>
      </c>
      <c r="P29" s="443" t="str">
        <f>IF(L22&gt;0,F29,"")</f>
        <v/>
      </c>
      <c r="Q29" s="446"/>
      <c r="R29" s="117"/>
      <c r="S29" s="117">
        <f>F29*100</f>
        <v>0</v>
      </c>
    </row>
    <row r="30" spans="1:20" ht="20.100000000000001" customHeight="1" x14ac:dyDescent="0.25">
      <c r="E30" s="440"/>
      <c r="F30" s="447"/>
      <c r="G30" s="444"/>
      <c r="H30" s="444"/>
      <c r="I30" s="448" t="str">
        <f>IF(I22=0,"",F26*I22)</f>
        <v/>
      </c>
      <c r="J30" s="448" t="str">
        <f>IF(J22=0,"",F27*J22)</f>
        <v/>
      </c>
      <c r="K30" s="448" t="str">
        <f>IF(K22=0,"",F28*K22)</f>
        <v/>
      </c>
      <c r="L30" s="448" t="str">
        <f>IF(L22=0,"",F29*L22)</f>
        <v/>
      </c>
      <c r="M30" s="448" t="str">
        <f>IF(M22=0,"",M22)</f>
        <v/>
      </c>
      <c r="N30" s="86"/>
    </row>
    <row r="31" spans="1:20" ht="20.100000000000001" customHeight="1" x14ac:dyDescent="0.25">
      <c r="A31" s="373" t="s">
        <v>750</v>
      </c>
      <c r="B31" s="449"/>
      <c r="C31" s="449"/>
      <c r="D31" s="449"/>
      <c r="E31" s="450"/>
      <c r="F31" s="449"/>
      <c r="G31" s="449"/>
    </row>
    <row r="32" spans="1:20" ht="20.100000000000001" customHeight="1" x14ac:dyDescent="0.25">
      <c r="E32" s="440"/>
      <c r="F32" s="87" t="s">
        <v>745</v>
      </c>
      <c r="G32" s="442"/>
    </row>
    <row r="33" spans="1:18" ht="20.100000000000001" customHeight="1" x14ac:dyDescent="0.25">
      <c r="E33" s="88" t="s">
        <v>751</v>
      </c>
      <c r="F33" s="441"/>
      <c r="P33" s="451"/>
    </row>
    <row r="34" spans="1:18" ht="20.100000000000001" customHeight="1" x14ac:dyDescent="0.25">
      <c r="A34" s="120"/>
      <c r="B34" s="253"/>
      <c r="C34" s="253"/>
      <c r="D34" s="253"/>
      <c r="E34" s="437"/>
      <c r="F34" s="437"/>
      <c r="G34" s="437"/>
      <c r="H34" s="437"/>
      <c r="I34" s="452"/>
      <c r="J34" s="452"/>
      <c r="K34" s="452"/>
      <c r="L34" s="452"/>
      <c r="M34" s="452"/>
    </row>
    <row r="35" spans="1:18" s="455" customFormat="1" ht="15" x14ac:dyDescent="0.25">
      <c r="A35" s="1047" t="s">
        <v>752</v>
      </c>
      <c r="B35" s="1047"/>
      <c r="C35" s="1047"/>
      <c r="D35" s="1047"/>
      <c r="E35" s="1047"/>
      <c r="F35" s="1047"/>
      <c r="G35" s="1047"/>
      <c r="H35" s="1047"/>
      <c r="I35" s="1047"/>
      <c r="J35" s="1047"/>
      <c r="K35" s="1047"/>
      <c r="L35" s="454"/>
      <c r="M35" s="454"/>
      <c r="N35" s="454"/>
      <c r="O35" s="454"/>
      <c r="P35" s="454"/>
      <c r="Q35" s="454"/>
      <c r="R35" s="454"/>
    </row>
    <row r="36" spans="1:18" s="455" customFormat="1" ht="11.25" customHeight="1" x14ac:dyDescent="0.25">
      <c r="A36" s="453"/>
      <c r="B36" s="453"/>
      <c r="C36" s="453"/>
      <c r="D36" s="453"/>
      <c r="E36" s="453"/>
      <c r="F36" s="453"/>
      <c r="G36" s="453"/>
      <c r="H36" s="453"/>
      <c r="I36" s="453"/>
      <c r="J36" s="453"/>
      <c r="K36" s="453"/>
      <c r="L36" s="454"/>
      <c r="M36" s="454"/>
      <c r="N36" s="454"/>
      <c r="O36" s="454"/>
      <c r="P36" s="454"/>
      <c r="Q36" s="454"/>
      <c r="R36" s="454"/>
    </row>
    <row r="37" spans="1:18" s="455" customFormat="1" ht="15.75" customHeight="1" x14ac:dyDescent="0.25">
      <c r="A37" s="453"/>
      <c r="B37" s="113"/>
      <c r="C37" s="456"/>
      <c r="D37" s="456"/>
      <c r="E37" s="456"/>
      <c r="F37" s="456"/>
      <c r="G37" s="457" t="s">
        <v>753</v>
      </c>
      <c r="H37" s="458" t="b">
        <v>0</v>
      </c>
      <c r="I37" s="1048" t="str">
        <f>IF(OR(H37+'I. Questionario nazionale'!K264&gt;1,'I. Questionario nazionale'!K264+'Focus - POLITICHE RETRIBUTIVE'!H38&gt;1),"Attenzione! In F3 hai indicato l'erogazione di premi variabili collettivi","")</f>
        <v/>
      </c>
      <c r="J37" s="1048"/>
      <c r="K37" s="1048"/>
      <c r="L37" s="1048"/>
      <c r="M37" s="1048"/>
      <c r="N37" s="459" t="str">
        <f>+IF(H37=TRUE,"1","0")</f>
        <v>0</v>
      </c>
      <c r="O37" s="454"/>
      <c r="P37" s="460">
        <f>N37*1</f>
        <v>0</v>
      </c>
      <c r="Q37" s="454"/>
      <c r="R37" s="454"/>
    </row>
    <row r="38" spans="1:18" s="455" customFormat="1" ht="15.75" customHeight="1" x14ac:dyDescent="0.25">
      <c r="A38" s="453"/>
      <c r="B38" s="113"/>
      <c r="C38" s="456"/>
      <c r="D38" s="456"/>
      <c r="E38" s="456"/>
      <c r="F38" s="456"/>
      <c r="G38" s="457" t="s">
        <v>754</v>
      </c>
      <c r="H38" s="461" t="b">
        <v>0</v>
      </c>
      <c r="I38" s="1048"/>
      <c r="J38" s="1048"/>
      <c r="K38" s="1048"/>
      <c r="L38" s="1048"/>
      <c r="M38" s="1048"/>
      <c r="N38" s="459" t="str">
        <f>+IF(H38=TRUE,"1","0")</f>
        <v>0</v>
      </c>
      <c r="O38" s="454"/>
      <c r="P38" s="460">
        <f>N38*1</f>
        <v>0</v>
      </c>
      <c r="Q38" s="454"/>
      <c r="R38" s="454"/>
    </row>
    <row r="39" spans="1:18" s="455" customFormat="1" ht="15.75" customHeight="1" x14ac:dyDescent="0.25">
      <c r="A39" s="453"/>
      <c r="B39" s="113"/>
      <c r="C39" s="456"/>
      <c r="D39" s="456"/>
      <c r="E39" s="456"/>
      <c r="F39" s="456"/>
      <c r="G39" s="457" t="s">
        <v>755</v>
      </c>
      <c r="H39" s="461" t="b">
        <v>0</v>
      </c>
      <c r="I39" s="453"/>
      <c r="J39" s="453"/>
      <c r="K39" s="453"/>
      <c r="L39" s="454"/>
      <c r="M39" s="454"/>
      <c r="N39" s="459" t="str">
        <f>+IF(H39=TRUE,"1","0")</f>
        <v>0</v>
      </c>
      <c r="O39" s="454"/>
      <c r="P39" s="460">
        <f>N39*1</f>
        <v>0</v>
      </c>
      <c r="Q39" s="454"/>
      <c r="R39" s="454"/>
    </row>
    <row r="40" spans="1:18" s="455" customFormat="1" ht="15.75" customHeight="1" x14ac:dyDescent="0.25">
      <c r="A40" s="453"/>
      <c r="B40" s="113"/>
      <c r="C40" s="456"/>
      <c r="D40" s="456"/>
      <c r="E40" s="456"/>
      <c r="F40" s="456"/>
      <c r="G40" s="457" t="s">
        <v>756</v>
      </c>
      <c r="H40" s="461" t="b">
        <v>0</v>
      </c>
      <c r="I40" s="453"/>
      <c r="J40" s="453"/>
      <c r="K40" s="453"/>
      <c r="L40" s="454"/>
      <c r="M40" s="454"/>
      <c r="N40" s="459" t="str">
        <f>+IF(H40=TRUE,"1","0")</f>
        <v>0</v>
      </c>
      <c r="O40" s="454"/>
      <c r="P40" s="460">
        <f>N40*1</f>
        <v>0</v>
      </c>
      <c r="Q40" s="454"/>
      <c r="R40" s="454"/>
    </row>
    <row r="41" spans="1:18" s="455" customFormat="1" ht="15.75" customHeight="1" x14ac:dyDescent="0.25">
      <c r="A41" s="453"/>
      <c r="B41" s="462"/>
      <c r="C41" s="462"/>
      <c r="D41" s="462"/>
      <c r="E41" s="462"/>
      <c r="F41" s="462"/>
      <c r="G41" s="462"/>
      <c r="H41" s="463"/>
      <c r="I41" s="453"/>
      <c r="J41" s="453"/>
      <c r="K41" s="453"/>
      <c r="L41" s="454"/>
      <c r="M41" s="454"/>
      <c r="N41" s="459"/>
      <c r="O41" s="454"/>
      <c r="P41" s="454"/>
      <c r="Q41" s="454"/>
      <c r="R41" s="454"/>
    </row>
    <row r="42" spans="1:18" s="455" customFormat="1" ht="15.75" customHeight="1" x14ac:dyDescent="0.25">
      <c r="A42" s="1049" t="s">
        <v>757</v>
      </c>
      <c r="B42" s="1049"/>
      <c r="C42" s="1049"/>
      <c r="D42" s="1049"/>
      <c r="E42" s="1049"/>
      <c r="F42" s="1049"/>
      <c r="G42" s="1049"/>
      <c r="H42" s="1049"/>
      <c r="I42" s="1049"/>
      <c r="J42" s="1049"/>
      <c r="K42" s="1049"/>
      <c r="L42" s="1049"/>
      <c r="M42" s="454"/>
      <c r="N42" s="459"/>
      <c r="O42" s="454"/>
      <c r="P42" s="454"/>
      <c r="Q42" s="454"/>
      <c r="R42" s="454"/>
    </row>
    <row r="43" spans="1:18" s="455" customFormat="1" ht="15" customHeight="1" x14ac:dyDescent="0.25">
      <c r="A43" s="465"/>
      <c r="B43" s="465"/>
      <c r="C43" s="465"/>
      <c r="D43" s="465"/>
      <c r="E43" s="465"/>
      <c r="F43" s="465"/>
      <c r="G43" s="465"/>
      <c r="H43" s="465"/>
      <c r="I43" s="465"/>
      <c r="J43" s="465"/>
      <c r="K43" s="465"/>
      <c r="L43" s="454"/>
      <c r="M43" s="454"/>
      <c r="N43" s="454"/>
      <c r="O43" s="454"/>
      <c r="P43" s="454"/>
      <c r="Q43" s="454"/>
      <c r="R43" s="454"/>
    </row>
    <row r="44" spans="1:18" s="455" customFormat="1" ht="15" customHeight="1" x14ac:dyDescent="0.25">
      <c r="A44" s="453"/>
      <c r="B44" s="453"/>
      <c r="C44" s="453"/>
      <c r="D44" s="453"/>
      <c r="E44" s="453"/>
      <c r="F44" s="453"/>
      <c r="G44" s="453"/>
      <c r="H44" s="453"/>
      <c r="I44" s="453"/>
      <c r="J44" s="453"/>
      <c r="K44" s="453"/>
      <c r="L44" s="454"/>
      <c r="M44" s="454"/>
      <c r="N44" s="454"/>
      <c r="O44" s="454"/>
      <c r="P44" s="454"/>
      <c r="Q44" s="454"/>
      <c r="R44" s="454"/>
    </row>
    <row r="45" spans="1:18" s="455" customFormat="1" ht="15.75" customHeight="1" x14ac:dyDescent="0.25">
      <c r="A45" s="453"/>
      <c r="B45" s="1050" t="s">
        <v>758</v>
      </c>
      <c r="C45" s="1051"/>
      <c r="D45" s="1051"/>
      <c r="E45" s="1051"/>
      <c r="F45" s="1051"/>
      <c r="G45" s="1051"/>
      <c r="H45" s="466" t="b">
        <v>0</v>
      </c>
      <c r="I45" s="453"/>
      <c r="J45" s="453"/>
      <c r="K45" s="453"/>
      <c r="L45" s="454"/>
      <c r="M45" s="454"/>
      <c r="N45" s="467" t="str">
        <f>IF($N$37="1","",IF(H45=TRUE,"1","0"))</f>
        <v>0</v>
      </c>
      <c r="O45" s="454"/>
      <c r="P45" s="460">
        <f>IF(N45="","",N45*1)</f>
        <v>0</v>
      </c>
      <c r="Q45" s="454"/>
      <c r="R45" s="454"/>
    </row>
    <row r="46" spans="1:18" s="455" customFormat="1" ht="15.75" customHeight="1" x14ac:dyDescent="0.25">
      <c r="A46" s="453"/>
      <c r="B46" s="1043" t="s">
        <v>759</v>
      </c>
      <c r="C46" s="1044"/>
      <c r="D46" s="1044"/>
      <c r="E46" s="1044"/>
      <c r="F46" s="1044"/>
      <c r="G46" s="1044"/>
      <c r="H46" s="468" t="b">
        <v>0</v>
      </c>
      <c r="I46" s="453"/>
      <c r="J46" s="453"/>
      <c r="K46" s="453"/>
      <c r="L46" s="454"/>
      <c r="M46" s="454"/>
      <c r="N46" s="467" t="str">
        <f t="shared" ref="N46:N63" si="2">IF($N$37="1","",IF(H46=TRUE,"1","0"))</f>
        <v>0</v>
      </c>
      <c r="O46" s="454"/>
      <c r="P46" s="460">
        <f t="shared" ref="P46:P63" si="3">IF(N46="","",N46*1)</f>
        <v>0</v>
      </c>
      <c r="Q46" s="454"/>
      <c r="R46" s="454"/>
    </row>
    <row r="47" spans="1:18" s="455" customFormat="1" ht="15.75" customHeight="1" x14ac:dyDescent="0.25">
      <c r="A47" s="453"/>
      <c r="B47" s="1043" t="s">
        <v>760</v>
      </c>
      <c r="C47" s="1044"/>
      <c r="D47" s="1044"/>
      <c r="E47" s="1044"/>
      <c r="F47" s="1044"/>
      <c r="G47" s="1044"/>
      <c r="H47" s="468" t="b">
        <v>0</v>
      </c>
      <c r="I47" s="453"/>
      <c r="J47" s="453"/>
      <c r="K47" s="453"/>
      <c r="L47" s="454"/>
      <c r="M47" s="454"/>
      <c r="N47" s="467" t="str">
        <f t="shared" si="2"/>
        <v>0</v>
      </c>
      <c r="O47" s="454"/>
      <c r="P47" s="460">
        <f t="shared" si="3"/>
        <v>0</v>
      </c>
      <c r="Q47" s="454"/>
      <c r="R47" s="454"/>
    </row>
    <row r="48" spans="1:18" s="455" customFormat="1" ht="15.75" customHeight="1" x14ac:dyDescent="0.25">
      <c r="A48" s="453"/>
      <c r="B48" s="1043" t="s">
        <v>761</v>
      </c>
      <c r="C48" s="1044"/>
      <c r="D48" s="1044"/>
      <c r="E48" s="1044"/>
      <c r="F48" s="1044"/>
      <c r="G48" s="1044"/>
      <c r="H48" s="468" t="b">
        <v>0</v>
      </c>
      <c r="I48" s="453"/>
      <c r="J48" s="453"/>
      <c r="K48" s="453"/>
      <c r="L48" s="454"/>
      <c r="M48" s="454"/>
      <c r="N48" s="467" t="str">
        <f t="shared" si="2"/>
        <v>0</v>
      </c>
      <c r="O48" s="454"/>
      <c r="P48" s="460">
        <f t="shared" si="3"/>
        <v>0</v>
      </c>
      <c r="Q48" s="454"/>
      <c r="R48" s="454"/>
    </row>
    <row r="49" spans="1:18" s="455" customFormat="1" ht="15.75" customHeight="1" x14ac:dyDescent="0.25">
      <c r="A49" s="453"/>
      <c r="B49" s="1043" t="s">
        <v>762</v>
      </c>
      <c r="C49" s="1044"/>
      <c r="D49" s="1044"/>
      <c r="E49" s="1044"/>
      <c r="F49" s="1044"/>
      <c r="G49" s="1044"/>
      <c r="H49" s="468" t="b">
        <v>0</v>
      </c>
      <c r="I49" s="453"/>
      <c r="J49" s="453"/>
      <c r="K49" s="453"/>
      <c r="L49" s="454"/>
      <c r="M49" s="454"/>
      <c r="N49" s="467" t="str">
        <f t="shared" si="2"/>
        <v>0</v>
      </c>
      <c r="O49" s="454"/>
      <c r="P49" s="460">
        <f t="shared" si="3"/>
        <v>0</v>
      </c>
      <c r="Q49" s="454"/>
      <c r="R49" s="454"/>
    </row>
    <row r="50" spans="1:18" s="455" customFormat="1" ht="15.75" customHeight="1" x14ac:dyDescent="0.25">
      <c r="A50" s="453"/>
      <c r="B50" s="1043" t="s">
        <v>763</v>
      </c>
      <c r="C50" s="1044"/>
      <c r="D50" s="1044"/>
      <c r="E50" s="1044"/>
      <c r="F50" s="1044"/>
      <c r="G50" s="1044"/>
      <c r="H50" s="468" t="b">
        <v>0</v>
      </c>
      <c r="I50" s="453"/>
      <c r="J50" s="453"/>
      <c r="K50" s="453"/>
      <c r="L50" s="454"/>
      <c r="M50" s="454"/>
      <c r="N50" s="467" t="str">
        <f t="shared" si="2"/>
        <v>0</v>
      </c>
      <c r="O50" s="454"/>
      <c r="P50" s="460">
        <f t="shared" si="3"/>
        <v>0</v>
      </c>
      <c r="Q50" s="454"/>
      <c r="R50" s="454"/>
    </row>
    <row r="51" spans="1:18" s="455" customFormat="1" ht="15.75" customHeight="1" x14ac:dyDescent="0.25">
      <c r="A51" s="453"/>
      <c r="B51" s="1043" t="s">
        <v>764</v>
      </c>
      <c r="C51" s="1044"/>
      <c r="D51" s="1044"/>
      <c r="E51" s="1044"/>
      <c r="F51" s="1044"/>
      <c r="G51" s="1044"/>
      <c r="H51" s="468" t="b">
        <v>0</v>
      </c>
      <c r="I51" s="453"/>
      <c r="J51" s="453"/>
      <c r="K51" s="453"/>
      <c r="L51" s="454"/>
      <c r="M51" s="454"/>
      <c r="N51" s="467" t="str">
        <f t="shared" si="2"/>
        <v>0</v>
      </c>
      <c r="O51" s="454"/>
      <c r="P51" s="460">
        <f t="shared" si="3"/>
        <v>0</v>
      </c>
      <c r="Q51" s="454"/>
      <c r="R51" s="454"/>
    </row>
    <row r="52" spans="1:18" s="455" customFormat="1" ht="15.75" customHeight="1" x14ac:dyDescent="0.25">
      <c r="A52" s="453"/>
      <c r="B52" s="1043" t="s">
        <v>765</v>
      </c>
      <c r="C52" s="1044"/>
      <c r="D52" s="1044"/>
      <c r="E52" s="1044"/>
      <c r="F52" s="1044"/>
      <c r="G52" s="1044"/>
      <c r="H52" s="468" t="b">
        <v>0</v>
      </c>
      <c r="I52" s="453"/>
      <c r="J52" s="453"/>
      <c r="K52" s="453"/>
      <c r="L52" s="454"/>
      <c r="M52" s="454"/>
      <c r="N52" s="467" t="str">
        <f t="shared" si="2"/>
        <v>0</v>
      </c>
      <c r="O52" s="454"/>
      <c r="P52" s="460">
        <f t="shared" si="3"/>
        <v>0</v>
      </c>
      <c r="Q52" s="454"/>
      <c r="R52" s="454"/>
    </row>
    <row r="53" spans="1:18" s="455" customFormat="1" ht="15.75" customHeight="1" x14ac:dyDescent="0.25">
      <c r="A53" s="453"/>
      <c r="B53" s="1043" t="s">
        <v>766</v>
      </c>
      <c r="C53" s="1044"/>
      <c r="D53" s="1044"/>
      <c r="E53" s="1044"/>
      <c r="F53" s="1044"/>
      <c r="G53" s="1044"/>
      <c r="H53" s="468" t="b">
        <v>0</v>
      </c>
      <c r="I53" s="453"/>
      <c r="J53" s="453"/>
      <c r="K53" s="453"/>
      <c r="L53" s="454"/>
      <c r="M53" s="454"/>
      <c r="N53" s="467" t="str">
        <f t="shared" si="2"/>
        <v>0</v>
      </c>
      <c r="O53" s="454"/>
      <c r="P53" s="460">
        <f t="shared" si="3"/>
        <v>0</v>
      </c>
      <c r="Q53" s="454"/>
      <c r="R53" s="454"/>
    </row>
    <row r="54" spans="1:18" s="455" customFormat="1" ht="15.75" customHeight="1" x14ac:dyDescent="0.25">
      <c r="A54" s="453"/>
      <c r="B54" s="1043" t="s">
        <v>767</v>
      </c>
      <c r="C54" s="1044"/>
      <c r="D54" s="1044"/>
      <c r="E54" s="1044"/>
      <c r="F54" s="1044"/>
      <c r="G54" s="1044"/>
      <c r="H54" s="468" t="b">
        <v>0</v>
      </c>
      <c r="I54" s="453"/>
      <c r="J54" s="453"/>
      <c r="K54" s="453"/>
      <c r="L54" s="454"/>
      <c r="M54" s="454"/>
      <c r="N54" s="467" t="str">
        <f t="shared" si="2"/>
        <v>0</v>
      </c>
      <c r="O54" s="454"/>
      <c r="P54" s="460">
        <f t="shared" si="3"/>
        <v>0</v>
      </c>
      <c r="Q54" s="454"/>
      <c r="R54" s="454"/>
    </row>
    <row r="55" spans="1:18" s="455" customFormat="1" ht="15.75" customHeight="1" x14ac:dyDescent="0.25">
      <c r="A55" s="453"/>
      <c r="B55" s="1043" t="s">
        <v>768</v>
      </c>
      <c r="C55" s="1044"/>
      <c r="D55" s="1044"/>
      <c r="E55" s="1044"/>
      <c r="F55" s="1044"/>
      <c r="G55" s="1044"/>
      <c r="H55" s="468" t="b">
        <v>0</v>
      </c>
      <c r="I55" s="453"/>
      <c r="J55" s="453"/>
      <c r="K55" s="453"/>
      <c r="L55" s="454"/>
      <c r="M55" s="454"/>
      <c r="N55" s="467" t="str">
        <f t="shared" si="2"/>
        <v>0</v>
      </c>
      <c r="O55" s="454"/>
      <c r="P55" s="460">
        <f t="shared" si="3"/>
        <v>0</v>
      </c>
      <c r="Q55" s="454"/>
      <c r="R55" s="454"/>
    </row>
    <row r="56" spans="1:18" s="455" customFormat="1" ht="15.75" customHeight="1" x14ac:dyDescent="0.25">
      <c r="A56" s="453"/>
      <c r="B56" s="1043" t="s">
        <v>769</v>
      </c>
      <c r="C56" s="1044"/>
      <c r="D56" s="1044"/>
      <c r="E56" s="1044"/>
      <c r="F56" s="1044"/>
      <c r="G56" s="1044"/>
      <c r="H56" s="468" t="b">
        <v>0</v>
      </c>
      <c r="I56" s="453"/>
      <c r="J56" s="453"/>
      <c r="K56" s="453"/>
      <c r="L56" s="454"/>
      <c r="M56" s="454"/>
      <c r="N56" s="467" t="str">
        <f t="shared" si="2"/>
        <v>0</v>
      </c>
      <c r="O56" s="454"/>
      <c r="P56" s="460">
        <f t="shared" si="3"/>
        <v>0</v>
      </c>
      <c r="Q56" s="454"/>
      <c r="R56" s="454"/>
    </row>
    <row r="57" spans="1:18" s="455" customFormat="1" ht="15.75" customHeight="1" x14ac:dyDescent="0.25">
      <c r="A57" s="453"/>
      <c r="B57" s="1043" t="s">
        <v>770</v>
      </c>
      <c r="C57" s="1044"/>
      <c r="D57" s="1044"/>
      <c r="E57" s="1044"/>
      <c r="F57" s="1044"/>
      <c r="G57" s="1044"/>
      <c r="H57" s="468" t="b">
        <v>0</v>
      </c>
      <c r="I57" s="453"/>
      <c r="J57" s="453"/>
      <c r="K57" s="453"/>
      <c r="L57" s="454"/>
      <c r="M57" s="454"/>
      <c r="N57" s="467" t="str">
        <f t="shared" si="2"/>
        <v>0</v>
      </c>
      <c r="O57" s="454"/>
      <c r="P57" s="460">
        <f t="shared" si="3"/>
        <v>0</v>
      </c>
      <c r="Q57" s="454"/>
      <c r="R57" s="454"/>
    </row>
    <row r="58" spans="1:18" s="455" customFormat="1" ht="15.75" customHeight="1" x14ac:dyDescent="0.25">
      <c r="A58" s="453"/>
      <c r="B58" s="1043" t="s">
        <v>771</v>
      </c>
      <c r="C58" s="1044"/>
      <c r="D58" s="1044"/>
      <c r="E58" s="1044"/>
      <c r="F58" s="1044"/>
      <c r="G58" s="1044"/>
      <c r="H58" s="468" t="b">
        <v>0</v>
      </c>
      <c r="I58" s="453"/>
      <c r="J58" s="453"/>
      <c r="K58" s="453"/>
      <c r="L58" s="454"/>
      <c r="M58" s="454"/>
      <c r="N58" s="467" t="str">
        <f t="shared" si="2"/>
        <v>0</v>
      </c>
      <c r="O58" s="454"/>
      <c r="P58" s="460">
        <f t="shared" si="3"/>
        <v>0</v>
      </c>
      <c r="Q58" s="454"/>
      <c r="R58" s="454"/>
    </row>
    <row r="59" spans="1:18" s="455" customFormat="1" ht="15.75" customHeight="1" x14ac:dyDescent="0.25">
      <c r="A59" s="453"/>
      <c r="B59" s="1043" t="s">
        <v>772</v>
      </c>
      <c r="C59" s="1044"/>
      <c r="D59" s="1044"/>
      <c r="E59" s="1044"/>
      <c r="F59" s="1044"/>
      <c r="G59" s="1044"/>
      <c r="H59" s="468" t="b">
        <v>0</v>
      </c>
      <c r="I59" s="453"/>
      <c r="J59" s="453"/>
      <c r="K59" s="453"/>
      <c r="L59" s="454"/>
      <c r="M59" s="454"/>
      <c r="N59" s="467" t="str">
        <f t="shared" si="2"/>
        <v>0</v>
      </c>
      <c r="O59" s="454"/>
      <c r="P59" s="460">
        <f t="shared" si="3"/>
        <v>0</v>
      </c>
      <c r="Q59" s="454"/>
      <c r="R59" s="454"/>
    </row>
    <row r="60" spans="1:18" s="455" customFormat="1" ht="15.75" customHeight="1" x14ac:dyDescent="0.25">
      <c r="A60" s="453"/>
      <c r="B60" s="1043" t="s">
        <v>773</v>
      </c>
      <c r="C60" s="1044"/>
      <c r="D60" s="1044"/>
      <c r="E60" s="1044"/>
      <c r="F60" s="1044"/>
      <c r="G60" s="1044"/>
      <c r="H60" s="468" t="b">
        <v>0</v>
      </c>
      <c r="I60" s="453"/>
      <c r="J60" s="453"/>
      <c r="K60" s="453"/>
      <c r="L60" s="454"/>
      <c r="M60" s="454"/>
      <c r="N60" s="467" t="str">
        <f t="shared" si="2"/>
        <v>0</v>
      </c>
      <c r="O60" s="454"/>
      <c r="P60" s="460">
        <f t="shared" si="3"/>
        <v>0</v>
      </c>
      <c r="Q60" s="454"/>
      <c r="R60" s="454"/>
    </row>
    <row r="61" spans="1:18" s="455" customFormat="1" ht="15.75" customHeight="1" x14ac:dyDescent="0.25">
      <c r="A61" s="453"/>
      <c r="B61" s="1043" t="s">
        <v>774</v>
      </c>
      <c r="C61" s="1044"/>
      <c r="D61" s="1044"/>
      <c r="E61" s="1044"/>
      <c r="F61" s="1044"/>
      <c r="G61" s="1044"/>
      <c r="H61" s="468" t="b">
        <v>0</v>
      </c>
      <c r="I61" s="453"/>
      <c r="J61" s="453"/>
      <c r="K61" s="453"/>
      <c r="L61" s="454"/>
      <c r="M61" s="454"/>
      <c r="N61" s="467" t="str">
        <f t="shared" si="2"/>
        <v>0</v>
      </c>
      <c r="O61" s="454"/>
      <c r="P61" s="460">
        <f t="shared" si="3"/>
        <v>0</v>
      </c>
      <c r="Q61" s="454"/>
      <c r="R61" s="454"/>
    </row>
    <row r="62" spans="1:18" s="455" customFormat="1" ht="15.75" customHeight="1" x14ac:dyDescent="0.25">
      <c r="A62" s="453"/>
      <c r="B62" s="1043" t="s">
        <v>775</v>
      </c>
      <c r="C62" s="1044"/>
      <c r="D62" s="1044"/>
      <c r="E62" s="1044"/>
      <c r="F62" s="1044"/>
      <c r="G62" s="1044"/>
      <c r="H62" s="468" t="b">
        <v>0</v>
      </c>
      <c r="I62" s="453"/>
      <c r="J62" s="453"/>
      <c r="K62" s="453"/>
      <c r="L62" s="454"/>
      <c r="M62" s="454"/>
      <c r="N62" s="467" t="str">
        <f t="shared" si="2"/>
        <v>0</v>
      </c>
      <c r="O62" s="454"/>
      <c r="P62" s="460">
        <f t="shared" si="3"/>
        <v>0</v>
      </c>
      <c r="Q62" s="454"/>
      <c r="R62" s="454"/>
    </row>
    <row r="63" spans="1:18" s="455" customFormat="1" ht="15.75" customHeight="1" x14ac:dyDescent="0.25">
      <c r="A63" s="453"/>
      <c r="B63" s="1043" t="s">
        <v>776</v>
      </c>
      <c r="C63" s="1044"/>
      <c r="D63" s="1044"/>
      <c r="E63" s="1044"/>
      <c r="F63" s="1044"/>
      <c r="G63" s="1044"/>
      <c r="H63" s="468" t="b">
        <v>0</v>
      </c>
      <c r="I63" s="453"/>
      <c r="J63" s="453"/>
      <c r="K63" s="453"/>
      <c r="L63" s="454"/>
      <c r="M63" s="454"/>
      <c r="N63" s="467" t="str">
        <f t="shared" si="2"/>
        <v>0</v>
      </c>
      <c r="O63" s="454"/>
      <c r="P63" s="460">
        <f t="shared" si="3"/>
        <v>0</v>
      </c>
      <c r="Q63" s="454"/>
      <c r="R63" s="454"/>
    </row>
    <row r="64" spans="1:18" s="455" customFormat="1" ht="15.75" customHeight="1" x14ac:dyDescent="0.25">
      <c r="A64" s="453"/>
      <c r="B64" s="1052" t="s">
        <v>393</v>
      </c>
      <c r="C64" s="1053"/>
      <c r="D64" s="1053"/>
      <c r="E64" s="1053"/>
      <c r="F64" s="1053"/>
      <c r="G64" s="1053"/>
      <c r="H64" s="469" t="s">
        <v>777</v>
      </c>
      <c r="I64" s="464"/>
      <c r="J64" s="464"/>
      <c r="K64" s="464"/>
      <c r="L64" s="454"/>
      <c r="M64" s="454"/>
      <c r="N64" s="454"/>
      <c r="O64" s="454"/>
      <c r="P64" s="454"/>
      <c r="Q64" s="454"/>
      <c r="R64" s="454"/>
    </row>
    <row r="65" spans="1:18" s="455" customFormat="1" ht="12" customHeight="1" x14ac:dyDescent="0.25">
      <c r="H65" s="470"/>
      <c r="L65" s="454"/>
      <c r="M65" s="454"/>
      <c r="N65" s="454"/>
      <c r="O65" s="454"/>
      <c r="P65" s="454"/>
      <c r="Q65" s="454"/>
      <c r="R65" s="454"/>
    </row>
    <row r="66" spans="1:18" ht="20.100000000000001" customHeight="1" x14ac:dyDescent="0.25"/>
    <row r="67" spans="1:18" ht="30" customHeight="1" x14ac:dyDescent="0.25">
      <c r="A67" s="872" t="s">
        <v>778</v>
      </c>
      <c r="B67" s="872"/>
      <c r="C67" s="872"/>
      <c r="D67" s="872"/>
      <c r="E67" s="872"/>
      <c r="F67" s="872"/>
      <c r="G67" s="872"/>
      <c r="H67" s="872"/>
      <c r="I67" s="872"/>
      <c r="J67" s="872"/>
      <c r="K67" s="872"/>
      <c r="L67" s="418"/>
      <c r="M67" s="418"/>
      <c r="N67" s="85"/>
      <c r="O67" s="73"/>
    </row>
    <row r="68" spans="1:18" ht="18" customHeight="1" x14ac:dyDescent="0.25">
      <c r="A68" s="117"/>
      <c r="B68" s="117"/>
      <c r="C68" s="117"/>
      <c r="D68" s="117"/>
      <c r="I68" s="117"/>
      <c r="J68" s="117"/>
      <c r="K68" s="117"/>
    </row>
    <row r="69" spans="1:18" ht="19.5" customHeight="1" x14ac:dyDescent="0.25">
      <c r="A69" s="117"/>
      <c r="B69" s="117"/>
      <c r="C69" s="117"/>
      <c r="D69" s="117"/>
      <c r="E69" s="1054" t="s">
        <v>779</v>
      </c>
      <c r="F69" s="1054"/>
      <c r="G69" s="1054"/>
      <c r="H69" s="1054"/>
      <c r="I69" s="117"/>
      <c r="J69" s="117"/>
      <c r="K69" s="117"/>
    </row>
    <row r="70" spans="1:18" s="475" customFormat="1" ht="27" customHeight="1" x14ac:dyDescent="0.25">
      <c r="A70" s="471"/>
      <c r="B70" s="472" t="str">
        <f>IF(AND(F70&gt;0,F70&lt;3000),"Indicare il valore in euro su base annua","")</f>
        <v/>
      </c>
      <c r="C70" s="471"/>
      <c r="D70" s="471"/>
      <c r="E70" s="1055" t="s">
        <v>780</v>
      </c>
      <c r="F70" s="473"/>
      <c r="G70" s="95" t="s">
        <v>781</v>
      </c>
      <c r="H70" s="474"/>
      <c r="I70" s="471"/>
      <c r="J70" s="471"/>
      <c r="K70" s="471"/>
      <c r="O70" s="471"/>
      <c r="P70" s="476"/>
    </row>
    <row r="71" spans="1:18" s="475" customFormat="1" ht="27" customHeight="1" x14ac:dyDescent="0.25">
      <c r="A71" s="471"/>
      <c r="B71" s="472" t="str">
        <f t="shared" ref="B71:B74" si="4">IF(AND(F71&gt;0,F71&lt;3000),"Indicare il valore in euro su base annua","")</f>
        <v/>
      </c>
      <c r="C71" s="471"/>
      <c r="D71" s="471"/>
      <c r="E71" s="1055"/>
      <c r="F71" s="473"/>
      <c r="G71" s="95" t="s">
        <v>782</v>
      </c>
      <c r="H71" s="474"/>
      <c r="I71" s="471"/>
      <c r="J71" s="471"/>
      <c r="K71" s="471"/>
      <c r="O71" s="471"/>
      <c r="P71" s="476"/>
    </row>
    <row r="72" spans="1:18" s="475" customFormat="1" ht="27" customHeight="1" x14ac:dyDescent="0.25">
      <c r="A72" s="471"/>
      <c r="B72" s="472" t="str">
        <f t="shared" si="4"/>
        <v/>
      </c>
      <c r="C72" s="471"/>
      <c r="D72" s="471"/>
      <c r="E72" s="1055"/>
      <c r="F72" s="473"/>
      <c r="G72" s="95" t="s">
        <v>783</v>
      </c>
      <c r="H72" s="474"/>
      <c r="I72" s="471"/>
      <c r="J72" s="471"/>
      <c r="K72" s="471"/>
      <c r="O72" s="471"/>
      <c r="P72" s="476"/>
    </row>
    <row r="73" spans="1:18" s="117" customFormat="1" ht="19.5" customHeight="1" x14ac:dyDescent="0.25">
      <c r="B73" s="477"/>
      <c r="L73" s="113"/>
      <c r="M73" s="113"/>
      <c r="N73" s="113"/>
      <c r="Q73" s="113"/>
      <c r="R73" s="113"/>
    </row>
    <row r="74" spans="1:18" ht="20.100000000000001" customHeight="1" x14ac:dyDescent="0.25">
      <c r="A74" s="117"/>
      <c r="B74" s="472" t="str">
        <f t="shared" si="4"/>
        <v/>
      </c>
      <c r="C74" s="117"/>
      <c r="D74" s="117"/>
      <c r="E74" s="478" t="s">
        <v>784</v>
      </c>
      <c r="F74" s="473"/>
      <c r="G74" s="117"/>
      <c r="H74" s="117"/>
      <c r="I74" s="117"/>
      <c r="J74" s="117"/>
      <c r="K74" s="117"/>
      <c r="P74" s="479"/>
    </row>
    <row r="75" spans="1:18" s="117" customFormat="1" ht="19.5" customHeight="1" x14ac:dyDescent="0.25">
      <c r="L75" s="113"/>
      <c r="M75" s="113"/>
      <c r="N75" s="113"/>
      <c r="Q75" s="113"/>
      <c r="R75" s="113"/>
    </row>
    <row r="76" spans="1:18" s="117" customFormat="1" ht="30" customHeight="1" x14ac:dyDescent="0.25">
      <c r="A76" s="872" t="s">
        <v>785</v>
      </c>
      <c r="B76" s="872"/>
      <c r="C76" s="872"/>
      <c r="D76" s="872"/>
      <c r="E76" s="872"/>
      <c r="F76" s="872"/>
      <c r="G76" s="872"/>
      <c r="H76" s="872"/>
      <c r="I76" s="872"/>
      <c r="J76" s="872"/>
      <c r="K76" s="872"/>
      <c r="L76" s="418"/>
      <c r="M76" s="418"/>
      <c r="N76" s="85"/>
      <c r="O76" s="73"/>
      <c r="Q76" s="113"/>
      <c r="R76" s="113"/>
    </row>
    <row r="77" spans="1:18" s="117" customFormat="1" ht="20.100000000000001" customHeight="1" x14ac:dyDescent="0.25">
      <c r="F77" s="436" t="s">
        <v>786</v>
      </c>
      <c r="L77" s="113"/>
      <c r="M77" s="113"/>
      <c r="N77" s="113"/>
      <c r="Q77" s="113"/>
      <c r="R77" s="113"/>
    </row>
    <row r="78" spans="1:18" s="117" customFormat="1" ht="20.100000000000001" customHeight="1" x14ac:dyDescent="0.25">
      <c r="E78" s="478"/>
      <c r="F78" s="441"/>
      <c r="L78" s="113"/>
      <c r="M78" s="113"/>
      <c r="N78" s="113"/>
      <c r="P78" s="480"/>
      <c r="Q78" s="113"/>
      <c r="R78" s="113"/>
    </row>
    <row r="79" spans="1:18" s="117" customFormat="1" ht="20.100000000000001" customHeight="1" x14ac:dyDescent="0.25">
      <c r="L79" s="113"/>
      <c r="M79" s="113"/>
      <c r="N79" s="113"/>
      <c r="Q79" s="113"/>
      <c r="R79" s="113"/>
    </row>
    <row r="80" spans="1:18" s="117" customFormat="1" ht="20.100000000000001" customHeight="1" x14ac:dyDescent="0.25">
      <c r="A80" s="872" t="s">
        <v>787</v>
      </c>
      <c r="B80" s="872"/>
      <c r="C80" s="872"/>
      <c r="D80" s="872"/>
      <c r="E80" s="872"/>
      <c r="F80" s="872"/>
      <c r="G80" s="872"/>
      <c r="H80" s="872"/>
      <c r="I80" s="872"/>
      <c r="J80" s="872"/>
      <c r="K80" s="872"/>
      <c r="L80" s="113"/>
      <c r="M80" s="113"/>
      <c r="N80" s="113"/>
      <c r="Q80" s="113"/>
      <c r="R80" s="113"/>
    </row>
    <row r="81" spans="1:18" ht="20.100000000000001" customHeight="1" x14ac:dyDescent="0.25">
      <c r="A81" s="1041"/>
      <c r="B81" s="1041"/>
      <c r="C81" s="1041"/>
      <c r="D81" s="1041"/>
      <c r="E81" s="1041"/>
      <c r="F81" s="1041"/>
      <c r="G81" s="1041"/>
      <c r="H81" s="626" t="s">
        <v>8</v>
      </c>
      <c r="I81" s="337" t="b">
        <v>0</v>
      </c>
      <c r="J81" s="626" t="s">
        <v>9</v>
      </c>
      <c r="K81" s="337" t="b">
        <v>0</v>
      </c>
      <c r="L81" s="428"/>
      <c r="M81" s="428"/>
      <c r="N81" s="428"/>
      <c r="O81" s="423"/>
    </row>
    <row r="82" spans="1:18" ht="12.75" customHeight="1" x14ac:dyDescent="0.25">
      <c r="A82" s="426"/>
      <c r="B82" s="426"/>
      <c r="C82" s="426"/>
      <c r="D82" s="426"/>
      <c r="E82" s="87" t="s">
        <v>788</v>
      </c>
      <c r="F82" s="426"/>
      <c r="G82" s="426"/>
      <c r="H82" s="626"/>
      <c r="I82" s="337" t="b">
        <v>0</v>
      </c>
      <c r="J82" s="626"/>
      <c r="K82" s="337" t="b">
        <v>0</v>
      </c>
      <c r="L82" s="37" t="str">
        <f>IF(I82+K82&gt;1,"scegliere una sola opzione","")</f>
        <v/>
      </c>
      <c r="N82" s="429" t="str">
        <f>IF($I$82=TRUE,"1","0")</f>
        <v>0</v>
      </c>
      <c r="O82" s="429" t="str">
        <f>IF($K$82=TRUE,"1","0")</f>
        <v>0</v>
      </c>
      <c r="P82" s="460">
        <f>N82*1</f>
        <v>0</v>
      </c>
      <c r="Q82" s="430">
        <f>O82*1</f>
        <v>0</v>
      </c>
    </row>
    <row r="83" spans="1:18" s="621" customFormat="1" ht="20.100000000000001" customHeight="1" x14ac:dyDescent="0.25">
      <c r="D83" s="75"/>
      <c r="E83" s="622"/>
      <c r="H83" s="627"/>
      <c r="I83" s="623"/>
      <c r="J83" s="628"/>
      <c r="K83" s="628"/>
      <c r="L83" s="624"/>
      <c r="M83" s="624"/>
      <c r="N83" s="625"/>
      <c r="P83" s="607"/>
      <c r="Q83" s="624"/>
      <c r="R83" s="624"/>
    </row>
    <row r="84" spans="1:18" s="117" customFormat="1" ht="20.100000000000001" customHeight="1" x14ac:dyDescent="0.25">
      <c r="F84" s="481" t="s">
        <v>789</v>
      </c>
      <c r="L84" s="113"/>
      <c r="M84" s="113"/>
      <c r="N84" s="113"/>
      <c r="Q84" s="113"/>
      <c r="R84" s="113"/>
    </row>
    <row r="85" spans="1:18" s="117" customFormat="1" ht="20.100000000000001" customHeight="1" x14ac:dyDescent="0.25">
      <c r="F85" s="473"/>
      <c r="L85" s="113"/>
      <c r="M85" s="113"/>
      <c r="P85" s="482" t="str">
        <f>IF(F85="","",F85)</f>
        <v/>
      </c>
      <c r="Q85" s="113"/>
      <c r="R85" s="113"/>
    </row>
    <row r="86" spans="1:18" s="117" customFormat="1" ht="20.100000000000001" customHeight="1" x14ac:dyDescent="0.25">
      <c r="L86" s="113"/>
      <c r="M86" s="113"/>
      <c r="N86" s="113"/>
      <c r="Q86" s="113"/>
      <c r="R86" s="113"/>
    </row>
    <row r="87" spans="1:18" s="117" customFormat="1" ht="72" customHeight="1" x14ac:dyDescent="0.25">
      <c r="A87" s="888" t="s">
        <v>547</v>
      </c>
      <c r="B87" s="888"/>
      <c r="C87" s="888"/>
      <c r="D87" s="888"/>
      <c r="E87" s="888"/>
      <c r="F87" s="888"/>
      <c r="G87" s="888"/>
      <c r="H87" s="888"/>
      <c r="I87" s="888"/>
      <c r="J87" s="888"/>
      <c r="K87" s="888"/>
      <c r="L87" s="113"/>
      <c r="M87" s="113"/>
      <c r="N87" s="113"/>
      <c r="Q87" s="113"/>
      <c r="R87" s="113"/>
    </row>
    <row r="88" spans="1:18" s="117" customFormat="1" ht="20.100000000000001" hidden="1" customHeight="1" x14ac:dyDescent="0.25">
      <c r="L88" s="113"/>
      <c r="M88" s="113"/>
      <c r="N88" s="113"/>
      <c r="Q88" s="113"/>
      <c r="R88" s="113"/>
    </row>
    <row r="89" spans="1:18" s="117" customFormat="1" ht="20.100000000000001" hidden="1" customHeight="1" x14ac:dyDescent="0.25">
      <c r="L89" s="113"/>
      <c r="M89" s="113"/>
      <c r="N89" s="113"/>
      <c r="Q89" s="113"/>
      <c r="R89" s="113"/>
    </row>
    <row r="90" spans="1:18" s="117" customFormat="1" ht="20.100000000000001" hidden="1" customHeight="1" x14ac:dyDescent="0.25">
      <c r="L90" s="113"/>
      <c r="M90" s="113"/>
      <c r="N90" s="113"/>
      <c r="Q90" s="113"/>
      <c r="R90" s="113"/>
    </row>
    <row r="91" spans="1:18" s="117" customFormat="1" ht="20.100000000000001" hidden="1" customHeight="1" x14ac:dyDescent="0.25">
      <c r="L91" s="113"/>
      <c r="M91" s="113"/>
      <c r="N91" s="113"/>
      <c r="Q91" s="113"/>
      <c r="R91" s="113"/>
    </row>
    <row r="92" spans="1:18" ht="20.100000000000001" hidden="1" customHeight="1" x14ac:dyDescent="0.25">
      <c r="A92" s="117"/>
      <c r="B92" s="117"/>
      <c r="C92" s="117"/>
      <c r="D92" s="117"/>
      <c r="E92" s="117"/>
      <c r="F92" s="117"/>
      <c r="G92" s="117"/>
      <c r="H92" s="117"/>
      <c r="I92" s="117"/>
      <c r="J92" s="117"/>
      <c r="K92" s="117"/>
    </row>
    <row r="93" spans="1:18" ht="20.100000000000001" hidden="1" customHeight="1" x14ac:dyDescent="0.25">
      <c r="A93" s="117"/>
      <c r="B93" s="117"/>
      <c r="C93" s="117"/>
      <c r="D93" s="117"/>
      <c r="E93" s="117"/>
      <c r="F93" s="117"/>
      <c r="G93" s="117"/>
      <c r="H93" s="117"/>
      <c r="I93" s="117"/>
      <c r="J93" s="117"/>
      <c r="K93" s="117"/>
    </row>
    <row r="94" spans="1:18" ht="20.100000000000001" hidden="1" customHeight="1" x14ac:dyDescent="0.25">
      <c r="A94" s="117"/>
      <c r="B94" s="117"/>
      <c r="C94" s="117"/>
      <c r="D94" s="117"/>
      <c r="E94" s="117"/>
      <c r="F94" s="117"/>
      <c r="G94" s="117"/>
      <c r="H94" s="117"/>
      <c r="I94" s="117"/>
      <c r="J94" s="117"/>
      <c r="K94" s="117"/>
    </row>
    <row r="95" spans="1:18" ht="20.100000000000001" hidden="1" customHeight="1" x14ac:dyDescent="0.25">
      <c r="A95" s="117"/>
      <c r="B95" s="117"/>
      <c r="C95" s="117"/>
      <c r="D95" s="117"/>
      <c r="E95" s="117"/>
      <c r="F95" s="117"/>
      <c r="G95" s="117"/>
      <c r="H95" s="117"/>
      <c r="I95" s="117"/>
      <c r="J95" s="117"/>
      <c r="K95" s="117"/>
    </row>
    <row r="96" spans="1:18" ht="20.100000000000001" hidden="1" customHeight="1" x14ac:dyDescent="0.25">
      <c r="A96" s="117"/>
      <c r="B96" s="117"/>
      <c r="C96" s="117"/>
      <c r="D96" s="117"/>
      <c r="E96" s="117"/>
      <c r="F96" s="117"/>
      <c r="G96" s="117"/>
      <c r="H96" s="117"/>
      <c r="I96" s="117"/>
      <c r="J96" s="117"/>
      <c r="K96" s="117"/>
    </row>
    <row r="97" spans="1:11" ht="20.100000000000001" hidden="1" customHeight="1" x14ac:dyDescent="0.25">
      <c r="A97" s="117"/>
      <c r="B97" s="117"/>
      <c r="C97" s="117"/>
      <c r="D97" s="117"/>
      <c r="E97" s="117"/>
      <c r="F97" s="117"/>
      <c r="G97" s="117"/>
      <c r="H97" s="117"/>
      <c r="I97" s="117"/>
      <c r="J97" s="117"/>
      <c r="K97" s="117"/>
    </row>
    <row r="98" spans="1:11" ht="20.100000000000001" hidden="1" customHeight="1" x14ac:dyDescent="0.25">
      <c r="A98" s="117"/>
      <c r="B98" s="117"/>
      <c r="C98" s="117"/>
      <c r="D98" s="117"/>
      <c r="E98" s="117"/>
      <c r="F98" s="117"/>
      <c r="G98" s="117"/>
      <c r="H98" s="117"/>
      <c r="I98" s="117"/>
      <c r="J98" s="117"/>
      <c r="K98" s="117"/>
    </row>
    <row r="99" spans="1:11" ht="20.100000000000001" hidden="1" customHeight="1" x14ac:dyDescent="0.25">
      <c r="A99" s="117"/>
      <c r="B99" s="117"/>
      <c r="C99" s="117"/>
      <c r="D99" s="117"/>
      <c r="E99" s="117"/>
      <c r="F99" s="117"/>
      <c r="G99" s="117"/>
      <c r="H99" s="117"/>
      <c r="I99" s="117"/>
      <c r="J99" s="117"/>
      <c r="K99" s="117"/>
    </row>
    <row r="100" spans="1:11" ht="20.100000000000001" hidden="1" customHeight="1" x14ac:dyDescent="0.25">
      <c r="A100" s="117"/>
      <c r="B100" s="117"/>
      <c r="C100" s="117"/>
      <c r="D100" s="117"/>
      <c r="E100" s="117"/>
      <c r="F100" s="117"/>
      <c r="G100" s="117"/>
      <c r="H100" s="117"/>
      <c r="I100" s="117"/>
      <c r="J100" s="117"/>
      <c r="K100" s="117"/>
    </row>
    <row r="101" spans="1:11" ht="20.100000000000001" hidden="1" customHeight="1" x14ac:dyDescent="0.25">
      <c r="A101" s="117"/>
      <c r="B101" s="117"/>
      <c r="C101" s="117"/>
      <c r="D101" s="117"/>
      <c r="E101" s="117"/>
      <c r="F101" s="117"/>
      <c r="G101" s="117"/>
      <c r="H101" s="117"/>
      <c r="I101" s="117"/>
      <c r="J101" s="117"/>
      <c r="K101" s="117"/>
    </row>
    <row r="102" spans="1:11" ht="20.100000000000001" hidden="1" customHeight="1" x14ac:dyDescent="0.25">
      <c r="A102" s="117"/>
      <c r="B102" s="117"/>
      <c r="C102" s="117"/>
      <c r="D102" s="117"/>
      <c r="E102" s="117"/>
      <c r="F102" s="117"/>
      <c r="G102" s="117"/>
      <c r="H102" s="117"/>
      <c r="I102" s="117"/>
      <c r="J102" s="117"/>
      <c r="K102" s="117"/>
    </row>
    <row r="103" spans="1:11" ht="20.100000000000001" hidden="1" customHeight="1" x14ac:dyDescent="0.25">
      <c r="A103" s="117"/>
      <c r="B103" s="117"/>
      <c r="C103" s="117"/>
      <c r="D103" s="117"/>
      <c r="E103" s="117"/>
      <c r="F103" s="117"/>
      <c r="G103" s="117"/>
      <c r="H103" s="117"/>
      <c r="I103" s="117"/>
      <c r="J103" s="117"/>
      <c r="K103" s="117"/>
    </row>
    <row r="104" spans="1:11" ht="20.100000000000001" hidden="1" customHeight="1" x14ac:dyDescent="0.25">
      <c r="A104" s="117"/>
      <c r="B104" s="117"/>
      <c r="C104" s="117"/>
      <c r="D104" s="117"/>
      <c r="E104" s="117"/>
      <c r="F104" s="117"/>
      <c r="G104" s="117"/>
      <c r="H104" s="117"/>
      <c r="I104" s="117"/>
      <c r="J104" s="117"/>
      <c r="K104" s="117"/>
    </row>
    <row r="105" spans="1:11" ht="20.100000000000001" hidden="1" customHeight="1" x14ac:dyDescent="0.25">
      <c r="A105" s="117"/>
      <c r="B105" s="117"/>
      <c r="C105" s="117"/>
      <c r="D105" s="117"/>
      <c r="E105" s="117"/>
      <c r="F105" s="117"/>
      <c r="G105" s="117"/>
      <c r="H105" s="117"/>
      <c r="I105" s="117"/>
      <c r="J105" s="117"/>
      <c r="K105" s="117"/>
    </row>
    <row r="106" spans="1:11" ht="20.100000000000001" hidden="1" customHeight="1" x14ac:dyDescent="0.25">
      <c r="A106" s="117"/>
      <c r="B106" s="117"/>
      <c r="C106" s="117"/>
      <c r="D106" s="117"/>
      <c r="E106" s="117"/>
      <c r="F106" s="117"/>
      <c r="G106" s="117"/>
      <c r="H106" s="117"/>
      <c r="I106" s="117"/>
      <c r="J106" s="117"/>
      <c r="K106" s="117"/>
    </row>
    <row r="107" spans="1:11" ht="20.100000000000001" hidden="1" customHeight="1" x14ac:dyDescent="0.25">
      <c r="A107" s="117"/>
      <c r="B107" s="117"/>
      <c r="C107" s="117"/>
      <c r="D107" s="117"/>
      <c r="E107" s="117"/>
      <c r="F107" s="117"/>
      <c r="G107" s="117"/>
      <c r="H107" s="117"/>
      <c r="I107" s="117"/>
      <c r="J107" s="117"/>
      <c r="K107" s="117"/>
    </row>
    <row r="108" spans="1:11" ht="20.100000000000001" hidden="1" customHeight="1" x14ac:dyDescent="0.25">
      <c r="A108" s="117"/>
      <c r="B108" s="117"/>
      <c r="C108" s="117"/>
      <c r="D108" s="117"/>
      <c r="E108" s="117"/>
      <c r="F108" s="117"/>
      <c r="G108" s="117"/>
      <c r="H108" s="117"/>
      <c r="I108" s="117"/>
      <c r="J108" s="117"/>
      <c r="K108" s="117"/>
    </row>
    <row r="109" spans="1:11" ht="20.100000000000001" hidden="1" customHeight="1" x14ac:dyDescent="0.25">
      <c r="A109" s="117"/>
      <c r="B109" s="117"/>
      <c r="C109" s="117"/>
      <c r="D109" s="117"/>
      <c r="E109" s="117"/>
      <c r="F109" s="117"/>
      <c r="G109" s="117"/>
      <c r="H109" s="117"/>
      <c r="I109" s="117"/>
      <c r="J109" s="117"/>
      <c r="K109" s="117"/>
    </row>
    <row r="110" spans="1:11" ht="20.100000000000001" hidden="1" customHeight="1" x14ac:dyDescent="0.25">
      <c r="A110" s="117"/>
      <c r="B110" s="117"/>
      <c r="C110" s="117"/>
      <c r="D110" s="117"/>
      <c r="E110" s="117"/>
      <c r="F110" s="117"/>
      <c r="G110" s="117"/>
      <c r="H110" s="117"/>
      <c r="I110" s="117"/>
      <c r="J110" s="117"/>
      <c r="K110" s="117"/>
    </row>
    <row r="111" spans="1:11" ht="20.100000000000001" hidden="1" customHeight="1" x14ac:dyDescent="0.25">
      <c r="A111" s="117"/>
      <c r="B111" s="117"/>
      <c r="C111" s="117"/>
      <c r="D111" s="117"/>
      <c r="E111" s="117"/>
      <c r="F111" s="117"/>
      <c r="G111" s="117"/>
      <c r="H111" s="117"/>
      <c r="I111" s="117"/>
      <c r="J111" s="117"/>
      <c r="K111" s="117"/>
    </row>
    <row r="112" spans="1:11" ht="20.100000000000001" hidden="1" customHeight="1" x14ac:dyDescent="0.25">
      <c r="A112" s="117"/>
      <c r="B112" s="117"/>
      <c r="C112" s="117"/>
      <c r="D112" s="117"/>
      <c r="E112" s="117"/>
      <c r="F112" s="117"/>
      <c r="G112" s="117"/>
      <c r="H112" s="117"/>
      <c r="I112" s="117"/>
      <c r="J112" s="117"/>
      <c r="K112" s="117"/>
    </row>
    <row r="113" spans="1:11" ht="20.100000000000001" hidden="1" customHeight="1" x14ac:dyDescent="0.25">
      <c r="A113" s="117"/>
      <c r="B113" s="117"/>
      <c r="C113" s="117"/>
      <c r="D113" s="117"/>
      <c r="E113" s="117"/>
      <c r="F113" s="117"/>
      <c r="G113" s="117"/>
      <c r="H113" s="117"/>
      <c r="I113" s="117"/>
      <c r="J113" s="117"/>
      <c r="K113" s="117"/>
    </row>
    <row r="114" spans="1:11" ht="20.100000000000001" hidden="1" customHeight="1" x14ac:dyDescent="0.25">
      <c r="A114" s="117"/>
      <c r="B114" s="117"/>
      <c r="C114" s="117"/>
      <c r="D114" s="117"/>
      <c r="E114" s="117"/>
      <c r="F114" s="117"/>
      <c r="G114" s="117"/>
      <c r="H114" s="117"/>
      <c r="I114" s="117"/>
      <c r="J114" s="117"/>
      <c r="K114" s="117"/>
    </row>
    <row r="115" spans="1:11" ht="20.100000000000001" hidden="1" customHeight="1" x14ac:dyDescent="0.25">
      <c r="A115" s="117"/>
      <c r="B115" s="117"/>
      <c r="C115" s="117"/>
      <c r="D115" s="117"/>
      <c r="E115" s="117"/>
      <c r="F115" s="117"/>
      <c r="G115" s="117"/>
      <c r="H115" s="117"/>
      <c r="I115" s="117"/>
      <c r="J115" s="117"/>
      <c r="K115" s="117"/>
    </row>
    <row r="116" spans="1:11" ht="20.100000000000001" hidden="1" customHeight="1" x14ac:dyDescent="0.25">
      <c r="A116" s="117"/>
      <c r="B116" s="117"/>
      <c r="C116" s="117"/>
      <c r="D116" s="117"/>
      <c r="E116" s="117"/>
      <c r="F116" s="117"/>
      <c r="G116" s="117"/>
      <c r="H116" s="117"/>
      <c r="I116" s="117"/>
      <c r="J116" s="117"/>
      <c r="K116" s="117"/>
    </row>
    <row r="117" spans="1:11" ht="20.100000000000001" hidden="1" customHeight="1" x14ac:dyDescent="0.25">
      <c r="A117" s="117"/>
      <c r="B117" s="117"/>
      <c r="C117" s="117"/>
      <c r="D117" s="117"/>
      <c r="E117" s="117"/>
      <c r="F117" s="117"/>
      <c r="G117" s="117"/>
      <c r="H117" s="117"/>
      <c r="I117" s="117"/>
      <c r="J117" s="117"/>
      <c r="K117" s="117"/>
    </row>
    <row r="118" spans="1:11" ht="20.100000000000001" hidden="1" customHeight="1" x14ac:dyDescent="0.25">
      <c r="A118" s="117"/>
      <c r="B118" s="117"/>
      <c r="C118" s="117"/>
      <c r="D118" s="117"/>
      <c r="E118" s="117"/>
      <c r="F118" s="117"/>
      <c r="G118" s="117"/>
      <c r="H118" s="117"/>
      <c r="I118" s="117"/>
      <c r="J118" s="117"/>
      <c r="K118" s="117"/>
    </row>
    <row r="119" spans="1:11" ht="20.100000000000001" hidden="1" customHeight="1" x14ac:dyDescent="0.25">
      <c r="A119" s="117"/>
      <c r="B119" s="117"/>
      <c r="C119" s="117"/>
      <c r="D119" s="117"/>
      <c r="E119" s="117"/>
      <c r="F119" s="117"/>
      <c r="G119" s="117"/>
      <c r="H119" s="117"/>
      <c r="I119" s="117"/>
      <c r="J119" s="117"/>
      <c r="K119" s="117"/>
    </row>
    <row r="120" spans="1:11" ht="20.100000000000001" hidden="1" customHeight="1" x14ac:dyDescent="0.25">
      <c r="A120" s="117"/>
      <c r="B120" s="117"/>
      <c r="C120" s="117"/>
      <c r="D120" s="117"/>
      <c r="E120" s="117"/>
      <c r="F120" s="117"/>
      <c r="G120" s="117"/>
      <c r="H120" s="117"/>
      <c r="I120" s="117"/>
      <c r="J120" s="117"/>
      <c r="K120" s="117"/>
    </row>
    <row r="121" spans="1:11" ht="20.100000000000001" hidden="1" customHeight="1" x14ac:dyDescent="0.25">
      <c r="A121" s="117"/>
      <c r="B121" s="117"/>
      <c r="C121" s="117"/>
      <c r="D121" s="117"/>
      <c r="E121" s="117"/>
      <c r="F121" s="117"/>
      <c r="G121" s="117"/>
      <c r="H121" s="117"/>
      <c r="I121" s="117"/>
      <c r="J121" s="117"/>
      <c r="K121" s="117"/>
    </row>
    <row r="122" spans="1:11" ht="20.100000000000001" hidden="1" customHeight="1" x14ac:dyDescent="0.25">
      <c r="A122" s="117"/>
      <c r="B122" s="117"/>
      <c r="C122" s="117"/>
      <c r="D122" s="117"/>
      <c r="E122" s="117"/>
      <c r="F122" s="117"/>
      <c r="G122" s="117"/>
      <c r="H122" s="117"/>
      <c r="I122" s="117"/>
      <c r="J122" s="117"/>
      <c r="K122" s="117"/>
    </row>
    <row r="123" spans="1:11" ht="20.100000000000001" hidden="1" customHeight="1" x14ac:dyDescent="0.25">
      <c r="A123" s="117"/>
      <c r="B123" s="117"/>
      <c r="C123" s="117"/>
      <c r="D123" s="117"/>
      <c r="E123" s="117"/>
      <c r="F123" s="117"/>
      <c r="G123" s="117"/>
      <c r="H123" s="117"/>
      <c r="I123" s="117"/>
      <c r="J123" s="117"/>
      <c r="K123" s="117"/>
    </row>
    <row r="124" spans="1:11" ht="20.100000000000001" hidden="1" customHeight="1" x14ac:dyDescent="0.25">
      <c r="A124" s="117"/>
      <c r="B124" s="117"/>
      <c r="C124" s="117"/>
      <c r="D124" s="117"/>
      <c r="E124" s="117"/>
      <c r="F124" s="117"/>
      <c r="G124" s="117"/>
      <c r="H124" s="117"/>
      <c r="I124" s="117"/>
      <c r="J124" s="117"/>
      <c r="K124" s="117"/>
    </row>
    <row r="125" spans="1:11" ht="20.100000000000001" hidden="1" customHeight="1" x14ac:dyDescent="0.25">
      <c r="A125" s="117"/>
      <c r="B125" s="117"/>
      <c r="C125" s="117"/>
      <c r="D125" s="117"/>
      <c r="E125" s="117"/>
      <c r="F125" s="117"/>
      <c r="G125" s="117"/>
      <c r="H125" s="117"/>
      <c r="I125" s="117"/>
      <c r="J125" s="117"/>
      <c r="K125" s="117"/>
    </row>
    <row r="126" spans="1:11" ht="20.100000000000001" hidden="1" customHeight="1" x14ac:dyDescent="0.25">
      <c r="A126" s="117"/>
      <c r="B126" s="117"/>
      <c r="C126" s="117"/>
      <c r="D126" s="117"/>
      <c r="E126" s="117"/>
      <c r="F126" s="117"/>
      <c r="G126" s="117"/>
      <c r="H126" s="117"/>
      <c r="I126" s="117"/>
      <c r="J126" s="117"/>
      <c r="K126" s="117"/>
    </row>
    <row r="127" spans="1:11" ht="20.100000000000001" hidden="1" customHeight="1" x14ac:dyDescent="0.25">
      <c r="A127" s="117"/>
      <c r="B127" s="117"/>
      <c r="C127" s="117"/>
      <c r="D127" s="117"/>
      <c r="E127" s="117"/>
      <c r="F127" s="117"/>
      <c r="G127" s="117"/>
      <c r="H127" s="117"/>
      <c r="I127" s="117"/>
      <c r="J127" s="117"/>
      <c r="K127" s="117"/>
    </row>
    <row r="128" spans="1:11" ht="20.100000000000001" hidden="1" customHeight="1" x14ac:dyDescent="0.25">
      <c r="A128" s="117"/>
      <c r="B128" s="117"/>
      <c r="C128" s="117"/>
      <c r="D128" s="117"/>
      <c r="E128" s="117"/>
      <c r="F128" s="117"/>
      <c r="G128" s="117"/>
      <c r="H128" s="117"/>
      <c r="I128" s="117"/>
      <c r="J128" s="117"/>
      <c r="K128" s="117"/>
    </row>
    <row r="129" spans="1:11" ht="20.100000000000001" hidden="1" customHeight="1" x14ac:dyDescent="0.25">
      <c r="A129" s="117"/>
      <c r="B129" s="117"/>
      <c r="C129" s="117"/>
      <c r="D129" s="117"/>
      <c r="E129" s="117"/>
      <c r="F129" s="117"/>
      <c r="G129" s="117"/>
      <c r="H129" s="117"/>
      <c r="I129" s="117"/>
      <c r="J129" s="117"/>
      <c r="K129" s="117"/>
    </row>
    <row r="130" spans="1:11" ht="20.100000000000001" hidden="1" customHeight="1" x14ac:dyDescent="0.25">
      <c r="A130" s="117"/>
      <c r="B130" s="117"/>
      <c r="C130" s="117"/>
      <c r="D130" s="117"/>
      <c r="E130" s="117"/>
      <c r="F130" s="117"/>
      <c r="G130" s="117"/>
      <c r="H130" s="117"/>
      <c r="I130" s="117"/>
      <c r="J130" s="117"/>
      <c r="K130" s="117"/>
    </row>
    <row r="131" spans="1:11" ht="20.100000000000001" hidden="1" customHeight="1" x14ac:dyDescent="0.25">
      <c r="A131" s="117"/>
      <c r="B131" s="117"/>
      <c r="C131" s="117"/>
      <c r="D131" s="117"/>
      <c r="E131" s="117"/>
      <c r="F131" s="117"/>
      <c r="G131" s="117"/>
      <c r="H131" s="117"/>
      <c r="I131" s="117"/>
      <c r="J131" s="117"/>
      <c r="K131" s="117"/>
    </row>
    <row r="132" spans="1:11" ht="20.100000000000001" hidden="1" customHeight="1" x14ac:dyDescent="0.25">
      <c r="A132" s="117"/>
      <c r="B132" s="117"/>
      <c r="C132" s="117"/>
      <c r="D132" s="117"/>
      <c r="E132" s="117"/>
      <c r="F132" s="117"/>
      <c r="G132" s="117"/>
      <c r="H132" s="117"/>
      <c r="I132" s="117"/>
      <c r="J132" s="117"/>
      <c r="K132" s="117"/>
    </row>
    <row r="133" spans="1:11" ht="20.100000000000001" hidden="1" customHeight="1" x14ac:dyDescent="0.25">
      <c r="A133" s="117"/>
      <c r="B133" s="117"/>
      <c r="C133" s="117"/>
      <c r="D133" s="117"/>
      <c r="E133" s="117"/>
      <c r="F133" s="117"/>
      <c r="G133" s="117"/>
      <c r="H133" s="117"/>
      <c r="I133" s="117"/>
      <c r="J133" s="117"/>
      <c r="K133" s="117"/>
    </row>
    <row r="134" spans="1:11" ht="20.100000000000001" hidden="1" customHeight="1" x14ac:dyDescent="0.25">
      <c r="A134" s="117"/>
      <c r="B134" s="117"/>
      <c r="C134" s="117"/>
      <c r="D134" s="117"/>
      <c r="E134" s="117"/>
      <c r="F134" s="117"/>
      <c r="G134" s="117"/>
      <c r="H134" s="117"/>
      <c r="I134" s="117"/>
      <c r="J134" s="117"/>
      <c r="K134" s="117"/>
    </row>
    <row r="135" spans="1:11" ht="20.100000000000001" hidden="1" customHeight="1" x14ac:dyDescent="0.25">
      <c r="A135" s="117"/>
      <c r="B135" s="117"/>
      <c r="C135" s="117"/>
      <c r="D135" s="117"/>
      <c r="E135" s="117"/>
      <c r="F135" s="117"/>
      <c r="G135" s="117"/>
      <c r="H135" s="117"/>
      <c r="I135" s="117"/>
      <c r="J135" s="117"/>
      <c r="K135" s="117"/>
    </row>
    <row r="136" spans="1:11" ht="20.100000000000001" hidden="1" customHeight="1" x14ac:dyDescent="0.25">
      <c r="A136" s="117"/>
      <c r="B136" s="117"/>
      <c r="C136" s="117"/>
      <c r="D136" s="117"/>
      <c r="E136" s="117"/>
      <c r="F136" s="117"/>
      <c r="G136" s="117"/>
      <c r="H136" s="117"/>
      <c r="I136" s="117"/>
      <c r="J136" s="117"/>
      <c r="K136" s="117"/>
    </row>
    <row r="137" spans="1:11" ht="20.100000000000001" hidden="1" customHeight="1" x14ac:dyDescent="0.25">
      <c r="A137" s="117"/>
      <c r="B137" s="117"/>
      <c r="C137" s="117"/>
      <c r="D137" s="117"/>
      <c r="E137" s="117"/>
      <c r="F137" s="117"/>
      <c r="G137" s="117"/>
      <c r="H137" s="117"/>
      <c r="I137" s="117"/>
      <c r="J137" s="117"/>
      <c r="K137" s="117"/>
    </row>
    <row r="138" spans="1:11" ht="20.100000000000001" hidden="1" customHeight="1" x14ac:dyDescent="0.25">
      <c r="A138" s="117"/>
      <c r="B138" s="117"/>
      <c r="C138" s="117"/>
      <c r="D138" s="117"/>
      <c r="E138" s="117"/>
      <c r="F138" s="117"/>
      <c r="G138" s="117"/>
      <c r="H138" s="117"/>
      <c r="I138" s="117"/>
      <c r="J138" s="117"/>
      <c r="K138" s="117"/>
    </row>
    <row r="139" spans="1:11" ht="20.100000000000001" hidden="1" customHeight="1" x14ac:dyDescent="0.25">
      <c r="A139" s="117"/>
      <c r="B139" s="117"/>
      <c r="C139" s="117"/>
      <c r="D139" s="117"/>
      <c r="E139" s="117"/>
      <c r="F139" s="117"/>
      <c r="G139" s="117"/>
      <c r="H139" s="117"/>
      <c r="I139" s="117"/>
      <c r="J139" s="117"/>
      <c r="K139" s="117"/>
    </row>
    <row r="140" spans="1:11" ht="20.100000000000001" hidden="1" customHeight="1" x14ac:dyDescent="0.25">
      <c r="A140" s="117"/>
      <c r="B140" s="117"/>
      <c r="C140" s="117"/>
      <c r="D140" s="117"/>
      <c r="E140" s="117"/>
      <c r="F140" s="117"/>
      <c r="G140" s="117"/>
      <c r="H140" s="117"/>
      <c r="I140" s="117"/>
      <c r="J140" s="117"/>
      <c r="K140" s="117"/>
    </row>
    <row r="141" spans="1:11" ht="20.100000000000001" hidden="1" customHeight="1" x14ac:dyDescent="0.25">
      <c r="A141" s="117"/>
      <c r="B141" s="117"/>
      <c r="C141" s="117"/>
      <c r="D141" s="117"/>
      <c r="E141" s="117"/>
      <c r="F141" s="117"/>
      <c r="G141" s="117"/>
      <c r="H141" s="117"/>
      <c r="I141" s="117"/>
      <c r="J141" s="117"/>
      <c r="K141" s="117"/>
    </row>
    <row r="142" spans="1:11" ht="20.100000000000001" hidden="1" customHeight="1" x14ac:dyDescent="0.25">
      <c r="A142" s="117"/>
      <c r="B142" s="117"/>
      <c r="C142" s="117"/>
      <c r="D142" s="117"/>
      <c r="E142" s="117"/>
      <c r="F142" s="117"/>
      <c r="G142" s="117"/>
      <c r="H142" s="117"/>
      <c r="I142" s="117"/>
      <c r="J142" s="117"/>
      <c r="K142" s="117"/>
    </row>
    <row r="143" spans="1:11" ht="20.100000000000001" hidden="1" customHeight="1" x14ac:dyDescent="0.25">
      <c r="A143" s="117"/>
      <c r="B143" s="117"/>
      <c r="C143" s="117"/>
      <c r="D143" s="117"/>
      <c r="E143" s="117"/>
      <c r="F143" s="117"/>
      <c r="G143" s="117"/>
      <c r="H143" s="117"/>
      <c r="I143" s="117"/>
      <c r="J143" s="117"/>
      <c r="K143" s="117"/>
    </row>
    <row r="144" spans="1:11" ht="20.100000000000001" hidden="1" customHeight="1" x14ac:dyDescent="0.25">
      <c r="A144" s="117"/>
      <c r="B144" s="117"/>
      <c r="C144" s="117"/>
      <c r="D144" s="117"/>
      <c r="E144" s="117"/>
      <c r="F144" s="117"/>
      <c r="G144" s="117"/>
      <c r="H144" s="117"/>
      <c r="I144" s="117"/>
      <c r="J144" s="117"/>
      <c r="K144" s="117"/>
    </row>
    <row r="145" spans="1:11" ht="20.100000000000001" hidden="1" customHeight="1" x14ac:dyDescent="0.25">
      <c r="A145" s="117"/>
      <c r="B145" s="117"/>
      <c r="C145" s="117"/>
      <c r="D145" s="117"/>
      <c r="E145" s="117"/>
      <c r="F145" s="117"/>
      <c r="G145" s="117"/>
      <c r="H145" s="117"/>
      <c r="I145" s="117"/>
      <c r="J145" s="117"/>
      <c r="K145" s="117"/>
    </row>
    <row r="146" spans="1:11" ht="20.100000000000001" hidden="1" customHeight="1" x14ac:dyDescent="0.25">
      <c r="A146" s="117"/>
      <c r="B146" s="117"/>
      <c r="C146" s="117"/>
      <c r="D146" s="117"/>
      <c r="E146" s="117"/>
      <c r="F146" s="117"/>
      <c r="G146" s="117"/>
      <c r="H146" s="117"/>
      <c r="I146" s="117"/>
      <c r="J146" s="117"/>
      <c r="K146" s="117"/>
    </row>
    <row r="147" spans="1:11" ht="20.100000000000001" hidden="1" customHeight="1" x14ac:dyDescent="0.25">
      <c r="A147" s="117"/>
      <c r="B147" s="117"/>
      <c r="C147" s="117"/>
      <c r="D147" s="117"/>
      <c r="E147" s="117"/>
      <c r="F147" s="117"/>
      <c r="G147" s="117"/>
      <c r="H147" s="117"/>
      <c r="I147" s="117"/>
      <c r="J147" s="117"/>
      <c r="K147" s="117"/>
    </row>
    <row r="148" spans="1:11" ht="20.100000000000001" hidden="1" customHeight="1" x14ac:dyDescent="0.25">
      <c r="A148" s="117"/>
      <c r="B148" s="117"/>
      <c r="C148" s="117"/>
      <c r="D148" s="117"/>
      <c r="E148" s="117"/>
      <c r="F148" s="117"/>
      <c r="G148" s="117"/>
      <c r="H148" s="117"/>
      <c r="I148" s="117"/>
      <c r="J148" s="117"/>
      <c r="K148" s="117"/>
    </row>
    <row r="149" spans="1:11" ht="20.100000000000001" hidden="1" customHeight="1" x14ac:dyDescent="0.25">
      <c r="A149" s="117"/>
      <c r="B149" s="117"/>
      <c r="C149" s="117"/>
      <c r="D149" s="117"/>
      <c r="E149" s="117"/>
      <c r="F149" s="117"/>
      <c r="G149" s="117"/>
      <c r="H149" s="117"/>
      <c r="I149" s="117"/>
      <c r="J149" s="117"/>
      <c r="K149" s="117"/>
    </row>
    <row r="150" spans="1:11" ht="20.100000000000001" hidden="1" customHeight="1" x14ac:dyDescent="0.25">
      <c r="A150" s="117"/>
      <c r="B150" s="117"/>
      <c r="C150" s="117"/>
      <c r="D150" s="117"/>
      <c r="E150" s="117"/>
      <c r="F150" s="117"/>
      <c r="G150" s="117"/>
      <c r="H150" s="117"/>
      <c r="I150" s="117"/>
      <c r="J150" s="117"/>
      <c r="K150" s="117"/>
    </row>
    <row r="151" spans="1:11" ht="20.100000000000001" hidden="1" customHeight="1" x14ac:dyDescent="0.25">
      <c r="A151" s="117"/>
      <c r="B151" s="117"/>
      <c r="C151" s="117"/>
      <c r="D151" s="117"/>
      <c r="E151" s="117"/>
      <c r="F151" s="117"/>
      <c r="G151" s="117"/>
      <c r="H151" s="117"/>
      <c r="I151" s="117"/>
      <c r="J151" s="117"/>
      <c r="K151" s="117"/>
    </row>
    <row r="152" spans="1:11" ht="20.100000000000001" hidden="1" customHeight="1" x14ac:dyDescent="0.25"/>
    <row r="153" spans="1:11" ht="20.100000000000001" hidden="1" customHeight="1" x14ac:dyDescent="0.25"/>
    <row r="154" spans="1:11" ht="20.100000000000001" hidden="1" customHeight="1" x14ac:dyDescent="0.25"/>
    <row r="155" spans="1:11" ht="20.100000000000001" hidden="1" customHeight="1" x14ac:dyDescent="0.25"/>
    <row r="156" spans="1:11" ht="20.100000000000001" hidden="1" customHeight="1" x14ac:dyDescent="0.25"/>
    <row r="157" spans="1:11" ht="20.100000000000001" hidden="1" customHeight="1" x14ac:dyDescent="0.25"/>
    <row r="158" spans="1:11" ht="20.100000000000001" hidden="1" customHeight="1" x14ac:dyDescent="0.25"/>
    <row r="159" spans="1:11" ht="20.100000000000001" hidden="1" customHeight="1" x14ac:dyDescent="0.25"/>
    <row r="160" spans="1:11" ht="20.100000000000001" hidden="1" customHeight="1" x14ac:dyDescent="0.25"/>
    <row r="161" ht="20.100000000000001" hidden="1" customHeight="1" x14ac:dyDescent="0.25"/>
    <row r="162" ht="20.100000000000001" hidden="1" customHeight="1" x14ac:dyDescent="0.25"/>
    <row r="163" ht="20.100000000000001" hidden="1" customHeight="1" x14ac:dyDescent="0.25"/>
    <row r="164" ht="20.100000000000001" hidden="1" customHeight="1" x14ac:dyDescent="0.25"/>
    <row r="165" ht="20.100000000000001" hidden="1" customHeight="1" x14ac:dyDescent="0.25"/>
    <row r="166" ht="20.100000000000001" hidden="1" customHeight="1" x14ac:dyDescent="0.25"/>
    <row r="167" ht="20.100000000000001" hidden="1" customHeight="1" x14ac:dyDescent="0.25"/>
    <row r="168" ht="20.100000000000001" hidden="1" customHeight="1" x14ac:dyDescent="0.25"/>
    <row r="169" ht="20.100000000000001" hidden="1" customHeight="1" x14ac:dyDescent="0.25"/>
    <row r="170" ht="20.100000000000001" hidden="1" customHeight="1" x14ac:dyDescent="0.25"/>
    <row r="171" ht="20.100000000000001" hidden="1" customHeight="1" x14ac:dyDescent="0.25"/>
    <row r="172" ht="20.100000000000001" hidden="1" customHeight="1" x14ac:dyDescent="0.25"/>
    <row r="173" ht="20.100000000000001" hidden="1" customHeight="1" x14ac:dyDescent="0.25"/>
    <row r="174" ht="20.100000000000001" hidden="1" customHeight="1" x14ac:dyDescent="0.25"/>
    <row r="175" ht="20.100000000000001" hidden="1" customHeight="1" x14ac:dyDescent="0.25"/>
    <row r="176" ht="20.100000000000001" hidden="1" customHeight="1" x14ac:dyDescent="0.25"/>
    <row r="177" ht="20.100000000000001" hidden="1" customHeight="1" x14ac:dyDescent="0.25"/>
    <row r="178" ht="20.100000000000001" hidden="1" customHeight="1" x14ac:dyDescent="0.25"/>
    <row r="179" ht="20.100000000000001" hidden="1" customHeight="1" x14ac:dyDescent="0.25"/>
    <row r="180" ht="20.100000000000001" hidden="1" customHeight="1" x14ac:dyDescent="0.25"/>
    <row r="181" ht="20.100000000000001" hidden="1" customHeight="1" x14ac:dyDescent="0.25"/>
    <row r="182" ht="20.100000000000001" hidden="1" customHeight="1" x14ac:dyDescent="0.25"/>
    <row r="183" ht="20.100000000000001" hidden="1" customHeight="1" x14ac:dyDescent="0.25"/>
    <row r="184" ht="20.100000000000001" hidden="1" customHeight="1" x14ac:dyDescent="0.25"/>
    <row r="185" ht="20.100000000000001" hidden="1" customHeight="1" x14ac:dyDescent="0.25"/>
    <row r="186" ht="20.100000000000001" hidden="1" customHeight="1" x14ac:dyDescent="0.25"/>
    <row r="187" ht="20.100000000000001" hidden="1" customHeight="1" x14ac:dyDescent="0.25"/>
    <row r="188" ht="20.100000000000001" hidden="1" customHeight="1" x14ac:dyDescent="0.25"/>
    <row r="189" ht="20.100000000000001" hidden="1" customHeight="1" x14ac:dyDescent="0.25"/>
    <row r="190" ht="20.100000000000001" hidden="1" customHeight="1" x14ac:dyDescent="0.25"/>
    <row r="191" ht="20.100000000000001" hidden="1" customHeight="1" x14ac:dyDescent="0.25"/>
    <row r="192" ht="20.100000000000001" hidden="1" customHeight="1" x14ac:dyDescent="0.25"/>
    <row r="193" ht="20.100000000000001" hidden="1" customHeight="1" x14ac:dyDescent="0.25"/>
    <row r="194" ht="20.100000000000001" hidden="1" customHeight="1" x14ac:dyDescent="0.25"/>
    <row r="195" ht="20.100000000000001" hidden="1" customHeight="1" x14ac:dyDescent="0.25"/>
    <row r="196" ht="20.100000000000001" hidden="1" customHeight="1" x14ac:dyDescent="0.25"/>
    <row r="197" ht="20.100000000000001" hidden="1" customHeight="1" x14ac:dyDescent="0.25"/>
    <row r="198" ht="20.100000000000001" hidden="1" customHeight="1" x14ac:dyDescent="0.25"/>
    <row r="199" ht="20.100000000000001" hidden="1" customHeight="1" x14ac:dyDescent="0.25"/>
    <row r="200" ht="20.100000000000001" hidden="1" customHeight="1" x14ac:dyDescent="0.25"/>
    <row r="201" ht="20.100000000000001" hidden="1" customHeight="1" x14ac:dyDescent="0.25"/>
    <row r="202" ht="20.100000000000001" hidden="1" customHeight="1" x14ac:dyDescent="0.25"/>
    <row r="203" ht="20.100000000000001" hidden="1" customHeight="1" x14ac:dyDescent="0.25"/>
    <row r="204" ht="20.100000000000001" hidden="1" customHeight="1" x14ac:dyDescent="0.25"/>
    <row r="205" ht="20.100000000000001" hidden="1" customHeight="1" x14ac:dyDescent="0.25"/>
    <row r="206" ht="20.100000000000001" hidden="1" customHeight="1" x14ac:dyDescent="0.25"/>
    <row r="207" ht="20.100000000000001" hidden="1" customHeight="1" x14ac:dyDescent="0.25"/>
    <row r="208" ht="20.100000000000001" hidden="1" customHeight="1" x14ac:dyDescent="0.25"/>
    <row r="209" ht="20.100000000000001" hidden="1" customHeight="1" x14ac:dyDescent="0.25"/>
    <row r="210" ht="20.100000000000001" hidden="1" customHeight="1" x14ac:dyDescent="0.25"/>
    <row r="211" ht="20.100000000000001" hidden="1" customHeight="1" x14ac:dyDescent="0.25"/>
    <row r="212" ht="20.100000000000001" hidden="1" customHeight="1" x14ac:dyDescent="0.25"/>
    <row r="213" ht="20.100000000000001" hidden="1" customHeight="1" x14ac:dyDescent="0.25"/>
    <row r="214" ht="20.100000000000001" hidden="1" customHeight="1" x14ac:dyDescent="0.25"/>
    <row r="215" ht="20.100000000000001" hidden="1" customHeight="1" x14ac:dyDescent="0.25"/>
    <row r="216" ht="20.100000000000001" hidden="1" customHeight="1" x14ac:dyDescent="0.25"/>
    <row r="217" ht="20.100000000000001" hidden="1" customHeight="1" x14ac:dyDescent="0.25"/>
    <row r="218" ht="20.100000000000001" hidden="1" customHeight="1" x14ac:dyDescent="0.25"/>
    <row r="219" ht="20.100000000000001" hidden="1" customHeight="1" x14ac:dyDescent="0.25"/>
    <row r="220" ht="20.100000000000001" hidden="1" customHeight="1" x14ac:dyDescent="0.25"/>
    <row r="221" ht="20.100000000000001" hidden="1" customHeight="1" x14ac:dyDescent="0.25"/>
    <row r="222" ht="20.100000000000001" hidden="1" customHeight="1" x14ac:dyDescent="0.25"/>
    <row r="223" ht="20.100000000000001" hidden="1" customHeight="1" x14ac:dyDescent="0.25"/>
    <row r="224" ht="20.100000000000001" hidden="1" customHeight="1" x14ac:dyDescent="0.25"/>
    <row r="225" ht="20.100000000000001" hidden="1" customHeight="1" x14ac:dyDescent="0.25"/>
    <row r="226" ht="20.100000000000001" hidden="1" customHeight="1" x14ac:dyDescent="0.25"/>
    <row r="227" ht="20.100000000000001" hidden="1" customHeight="1" x14ac:dyDescent="0.25"/>
    <row r="228" ht="20.100000000000001" hidden="1" customHeight="1" x14ac:dyDescent="0.25"/>
    <row r="229" ht="20.100000000000001" hidden="1" customHeight="1" x14ac:dyDescent="0.25"/>
    <row r="230" ht="20.100000000000001" hidden="1" customHeight="1" x14ac:dyDescent="0.25"/>
    <row r="231" ht="20.100000000000001" hidden="1" customHeight="1" x14ac:dyDescent="0.25"/>
    <row r="232" ht="20.100000000000001" hidden="1" customHeight="1" x14ac:dyDescent="0.25"/>
    <row r="233" ht="20.100000000000001" hidden="1" customHeight="1" x14ac:dyDescent="0.25"/>
    <row r="234" ht="20.100000000000001" hidden="1" customHeight="1" x14ac:dyDescent="0.25"/>
    <row r="235" ht="20.100000000000001" hidden="1" customHeight="1" x14ac:dyDescent="0.25"/>
    <row r="236" ht="20.100000000000001" hidden="1" customHeight="1" x14ac:dyDescent="0.25"/>
    <row r="237" ht="20.100000000000001" hidden="1" customHeight="1" x14ac:dyDescent="0.25"/>
    <row r="238" ht="20.100000000000001" hidden="1" customHeight="1" x14ac:dyDescent="0.25"/>
    <row r="239" ht="20.100000000000001" hidden="1" customHeight="1" x14ac:dyDescent="0.25"/>
    <row r="240" ht="20.100000000000001" hidden="1" customHeight="1" x14ac:dyDescent="0.25"/>
    <row r="241" ht="20.100000000000001" hidden="1" customHeight="1" x14ac:dyDescent="0.25"/>
    <row r="242" ht="20.100000000000001" hidden="1" customHeight="1" x14ac:dyDescent="0.25"/>
    <row r="243" ht="20.100000000000001" hidden="1" customHeight="1" x14ac:dyDescent="0.25"/>
    <row r="244" ht="20.100000000000001" hidden="1" customHeight="1" x14ac:dyDescent="0.25"/>
    <row r="245" ht="20.100000000000001" hidden="1" customHeight="1" x14ac:dyDescent="0.25"/>
    <row r="246" ht="20.100000000000001" hidden="1" customHeight="1" x14ac:dyDescent="0.25"/>
    <row r="247" ht="20.100000000000001" hidden="1" customHeight="1" x14ac:dyDescent="0.25"/>
    <row r="248" ht="20.100000000000001" hidden="1" customHeight="1" x14ac:dyDescent="0.25"/>
    <row r="249" ht="20.100000000000001" hidden="1" customHeight="1" x14ac:dyDescent="0.25"/>
    <row r="250" ht="20.100000000000001" hidden="1" customHeight="1" x14ac:dyDescent="0.25"/>
    <row r="251" ht="20.100000000000001" hidden="1" customHeight="1" x14ac:dyDescent="0.25"/>
    <row r="252" ht="20.100000000000001" hidden="1" customHeight="1" x14ac:dyDescent="0.25"/>
    <row r="253" ht="20.100000000000001" hidden="1" customHeight="1" x14ac:dyDescent="0.25"/>
    <row r="254" ht="20.100000000000001" hidden="1" customHeight="1" x14ac:dyDescent="0.25"/>
    <row r="255" ht="20.100000000000001" hidden="1" customHeight="1" x14ac:dyDescent="0.25"/>
    <row r="256" ht="20.100000000000001" hidden="1" customHeight="1" x14ac:dyDescent="0.25"/>
    <row r="257" ht="20.100000000000001" hidden="1" customHeight="1" x14ac:dyDescent="0.25"/>
    <row r="258" ht="20.100000000000001" hidden="1" customHeight="1" x14ac:dyDescent="0.25"/>
    <row r="259" ht="20.100000000000001" hidden="1" customHeight="1" x14ac:dyDescent="0.25"/>
    <row r="260" ht="20.100000000000001" hidden="1" customHeight="1" x14ac:dyDescent="0.25"/>
    <row r="261" ht="20.100000000000001" hidden="1" customHeight="1" x14ac:dyDescent="0.25"/>
    <row r="262" ht="20.100000000000001" hidden="1" customHeight="1" x14ac:dyDescent="0.25"/>
    <row r="263" ht="20.100000000000001" hidden="1" customHeight="1" x14ac:dyDescent="0.25"/>
    <row r="264" ht="20.100000000000001" hidden="1" customHeight="1" x14ac:dyDescent="0.25"/>
    <row r="265" ht="20.100000000000001" hidden="1" customHeight="1" x14ac:dyDescent="0.25"/>
    <row r="266" ht="20.100000000000001" hidden="1" customHeight="1" x14ac:dyDescent="0.25"/>
    <row r="267" ht="20.100000000000001" hidden="1" customHeight="1" x14ac:dyDescent="0.25"/>
    <row r="268" ht="20.100000000000001" hidden="1" customHeight="1" x14ac:dyDescent="0.25"/>
    <row r="269" ht="20.100000000000001" hidden="1" customHeight="1" x14ac:dyDescent="0.25"/>
    <row r="270" ht="20.100000000000001" hidden="1" customHeight="1" x14ac:dyDescent="0.25"/>
    <row r="271" ht="20.100000000000001" hidden="1" customHeight="1" x14ac:dyDescent="0.25"/>
    <row r="272" ht="20.100000000000001" hidden="1" customHeight="1" x14ac:dyDescent="0.25"/>
    <row r="273" ht="20.100000000000001" hidden="1" customHeight="1" x14ac:dyDescent="0.25"/>
    <row r="274" ht="20.100000000000001" hidden="1" customHeight="1" x14ac:dyDescent="0.25"/>
    <row r="275" ht="20.100000000000001" hidden="1" customHeight="1" x14ac:dyDescent="0.25"/>
    <row r="276" ht="20.100000000000001" hidden="1" customHeight="1" x14ac:dyDescent="0.25"/>
    <row r="277" ht="20.100000000000001" hidden="1" customHeight="1" x14ac:dyDescent="0.25"/>
    <row r="278" ht="20.100000000000001" hidden="1" customHeight="1" x14ac:dyDescent="0.25"/>
    <row r="279" ht="20.100000000000001" hidden="1" customHeight="1" x14ac:dyDescent="0.25"/>
    <row r="280" ht="20.100000000000001" hidden="1" customHeight="1" x14ac:dyDescent="0.25"/>
    <row r="281" ht="20.100000000000001" hidden="1" customHeight="1" x14ac:dyDescent="0.25"/>
    <row r="282" ht="20.100000000000001" hidden="1" customHeight="1" x14ac:dyDescent="0.25"/>
    <row r="283" ht="20.100000000000001" hidden="1" customHeight="1" x14ac:dyDescent="0.25"/>
    <row r="284" ht="20.100000000000001" hidden="1" customHeight="1" x14ac:dyDescent="0.25"/>
    <row r="285" ht="20.100000000000001" hidden="1" customHeight="1" x14ac:dyDescent="0.25"/>
    <row r="286" ht="20.100000000000001" hidden="1" customHeight="1" x14ac:dyDescent="0.25"/>
    <row r="287" ht="20.100000000000001" hidden="1" customHeight="1" x14ac:dyDescent="0.25"/>
    <row r="288" ht="20.100000000000001" hidden="1" customHeight="1" x14ac:dyDescent="0.25"/>
    <row r="289" ht="20.100000000000001" hidden="1" customHeight="1" x14ac:dyDescent="0.25"/>
    <row r="290" ht="20.100000000000001" hidden="1" customHeight="1" x14ac:dyDescent="0.25"/>
  </sheetData>
  <sheetProtection algorithmName="SHA-512" hashValue="2hgnO/hFa7ZcuHxPTdQikpXbrUs7GJrLgfYEzdcxbRB4D7xikpDF39EfT9/X5JMp/AJVAnGPch8prTwbqex7mQ==" saltValue="hTT5enhzgpD+aOSynO+4sQ==" spinCount="100000" sheet="1" objects="1" scenarios="1"/>
  <mergeCells count="56">
    <mergeCell ref="A81:G81"/>
    <mergeCell ref="A87:K87"/>
    <mergeCell ref="B64:G64"/>
    <mergeCell ref="A67:K67"/>
    <mergeCell ref="E69:H69"/>
    <mergeCell ref="E70:E72"/>
    <mergeCell ref="A76:K76"/>
    <mergeCell ref="A80:K80"/>
    <mergeCell ref="B63:G63"/>
    <mergeCell ref="B52:G52"/>
    <mergeCell ref="B53:G53"/>
    <mergeCell ref="B54:G54"/>
    <mergeCell ref="B55:G55"/>
    <mergeCell ref="B56:G56"/>
    <mergeCell ref="B57:G57"/>
    <mergeCell ref="B58:G58"/>
    <mergeCell ref="B59:G59"/>
    <mergeCell ref="B60:G60"/>
    <mergeCell ref="B61:G61"/>
    <mergeCell ref="B62:G62"/>
    <mergeCell ref="B51:G51"/>
    <mergeCell ref="A29:D29"/>
    <mergeCell ref="G29:H29"/>
    <mergeCell ref="A35:K35"/>
    <mergeCell ref="I37:M38"/>
    <mergeCell ref="A42:L42"/>
    <mergeCell ref="B45:G45"/>
    <mergeCell ref="B46:G46"/>
    <mergeCell ref="B47:G47"/>
    <mergeCell ref="B48:G48"/>
    <mergeCell ref="B49:G49"/>
    <mergeCell ref="B50:G50"/>
    <mergeCell ref="A28:D28"/>
    <mergeCell ref="B14:H14"/>
    <mergeCell ref="B15:H15"/>
    <mergeCell ref="B16:H16"/>
    <mergeCell ref="B17:H17"/>
    <mergeCell ref="B18:H18"/>
    <mergeCell ref="B19:H19"/>
    <mergeCell ref="B20:H20"/>
    <mergeCell ref="B21:H21"/>
    <mergeCell ref="A23:L23"/>
    <mergeCell ref="A26:D26"/>
    <mergeCell ref="A27:D27"/>
    <mergeCell ref="P5:R5"/>
    <mergeCell ref="A12:K12"/>
    <mergeCell ref="A1:L1"/>
    <mergeCell ref="A2:E2"/>
    <mergeCell ref="F2:K2"/>
    <mergeCell ref="A4:E4"/>
    <mergeCell ref="F4:K4"/>
    <mergeCell ref="A6:B6"/>
    <mergeCell ref="C6:E6"/>
    <mergeCell ref="F6:H6"/>
    <mergeCell ref="P6:R6"/>
    <mergeCell ref="A9:G9"/>
  </mergeCells>
  <conditionalFormatting sqref="A31:I33">
    <cfRule type="expression" dxfId="28" priority="1">
      <formula>$F$26+$F$27+$F$28+$F$29&gt;0</formula>
    </cfRule>
  </conditionalFormatting>
  <conditionalFormatting sqref="A42:L64">
    <cfRule type="expression" dxfId="27" priority="3">
      <formula>$N$37="1"</formula>
    </cfRule>
  </conditionalFormatting>
  <conditionalFormatting sqref="A12:M22">
    <cfRule type="expression" dxfId="26" priority="14">
      <formula>$I$9=TRUE</formula>
    </cfRule>
  </conditionalFormatting>
  <conditionalFormatting sqref="E31:E32 E29:F30">
    <cfRule type="expression" dxfId="25" priority="4">
      <formula>$L$22=0</formula>
    </cfRule>
  </conditionalFormatting>
  <conditionalFormatting sqref="E26:F26">
    <cfRule type="expression" dxfId="24" priority="7">
      <formula>$I$22=0</formula>
    </cfRule>
  </conditionalFormatting>
  <conditionalFormatting sqref="E27:F27">
    <cfRule type="expression" dxfId="23" priority="6">
      <formula>$J$22=0</formula>
    </cfRule>
  </conditionalFormatting>
  <conditionalFormatting sqref="E28:F28">
    <cfRule type="expression" dxfId="22" priority="5">
      <formula>$K$22=0</formula>
    </cfRule>
  </conditionalFormatting>
  <conditionalFormatting sqref="F70:F72 F74">
    <cfRule type="expression" dxfId="21" priority="16">
      <formula>#REF!=1</formula>
    </cfRule>
  </conditionalFormatting>
  <conditionalFormatting sqref="F78">
    <cfRule type="expression" dxfId="20" priority="15">
      <formula>#REF!=1</formula>
    </cfRule>
  </conditionalFormatting>
  <conditionalFormatting sqref="F85">
    <cfRule type="expression" dxfId="19" priority="2">
      <formula>#REF!=1</formula>
    </cfRule>
  </conditionalFormatting>
  <conditionalFormatting sqref="I13:I21">
    <cfRule type="expression" dxfId="18" priority="12">
      <formula>AND($O$10="1",$I$22=0)</formula>
    </cfRule>
  </conditionalFormatting>
  <conditionalFormatting sqref="I29">
    <cfRule type="expression" dxfId="17" priority="8">
      <formula>#REF!=1</formula>
    </cfRule>
  </conditionalFormatting>
  <conditionalFormatting sqref="J13:J21">
    <cfRule type="expression" dxfId="16" priority="11">
      <formula>AND($O$10="1",$J$22=0)</formula>
    </cfRule>
  </conditionalFormatting>
  <conditionalFormatting sqref="K13:K21">
    <cfRule type="expression" dxfId="15" priority="10">
      <formula>AND($O$10="1",$K$22=0)</formula>
    </cfRule>
  </conditionalFormatting>
  <conditionalFormatting sqref="L13:L21">
    <cfRule type="expression" dxfId="14" priority="9">
      <formula>AND($O$10="1",$L$22=0)</formula>
    </cfRule>
  </conditionalFormatting>
  <conditionalFormatting sqref="N13:Q13">
    <cfRule type="expression" dxfId="13" priority="13">
      <formula>$I$9=TRUE</formula>
    </cfRule>
  </conditionalFormatting>
  <pageMargins left="0.70866141732283472" right="0.70866141732283472" top="0.74803149606299213" bottom="0.74803149606299213" header="0.31496062992125984" footer="0.31496062992125984"/>
  <pageSetup paperSize="9" scale="6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locked="0" defaultSize="0" autoFill="0" autoLine="0" autoPict="0">
                <anchor moveWithCells="1">
                  <from>
                    <xdr:col>8</xdr:col>
                    <xdr:colOff>314325</xdr:colOff>
                    <xdr:row>13</xdr:row>
                    <xdr:rowOff>19050</xdr:rowOff>
                  </from>
                  <to>
                    <xdr:col>8</xdr:col>
                    <xdr:colOff>561975</xdr:colOff>
                    <xdr:row>13</xdr:row>
                    <xdr:rowOff>238125</xdr:rowOff>
                  </to>
                </anchor>
              </controlPr>
            </control>
          </mc:Choice>
        </mc:AlternateContent>
        <mc:AlternateContent xmlns:mc="http://schemas.openxmlformats.org/markup-compatibility/2006">
          <mc:Choice Requires="x14">
            <control shapeId="2050" r:id="rId5" name="Check Box 2">
              <controlPr locked="0" defaultSize="0" autoFill="0" autoLine="0" autoPict="0">
                <anchor moveWithCells="1">
                  <from>
                    <xdr:col>8</xdr:col>
                    <xdr:colOff>323850</xdr:colOff>
                    <xdr:row>13</xdr:row>
                    <xdr:rowOff>238125</xdr:rowOff>
                  </from>
                  <to>
                    <xdr:col>8</xdr:col>
                    <xdr:colOff>581025</xdr:colOff>
                    <xdr:row>15</xdr:row>
                    <xdr:rowOff>38100</xdr:rowOff>
                  </to>
                </anchor>
              </controlPr>
            </control>
          </mc:Choice>
        </mc:AlternateContent>
        <mc:AlternateContent xmlns:mc="http://schemas.openxmlformats.org/markup-compatibility/2006">
          <mc:Choice Requires="x14">
            <control shapeId="2051" r:id="rId6" name="Check Box 3">
              <controlPr locked="0" defaultSize="0" autoFill="0" autoLine="0" autoPict="0">
                <anchor moveWithCells="1">
                  <from>
                    <xdr:col>8</xdr:col>
                    <xdr:colOff>323850</xdr:colOff>
                    <xdr:row>14</xdr:row>
                    <xdr:rowOff>238125</xdr:rowOff>
                  </from>
                  <to>
                    <xdr:col>8</xdr:col>
                    <xdr:colOff>581025</xdr:colOff>
                    <xdr:row>16</xdr:row>
                    <xdr:rowOff>38100</xdr:rowOff>
                  </to>
                </anchor>
              </controlPr>
            </control>
          </mc:Choice>
        </mc:AlternateContent>
        <mc:AlternateContent xmlns:mc="http://schemas.openxmlformats.org/markup-compatibility/2006">
          <mc:Choice Requires="x14">
            <control shapeId="2052" r:id="rId7" name="Check Box 4">
              <controlPr locked="0" defaultSize="0" autoFill="0" autoLine="0" autoPict="0">
                <anchor moveWithCells="1">
                  <from>
                    <xdr:col>8</xdr:col>
                    <xdr:colOff>323850</xdr:colOff>
                    <xdr:row>15</xdr:row>
                    <xdr:rowOff>238125</xdr:rowOff>
                  </from>
                  <to>
                    <xdr:col>8</xdr:col>
                    <xdr:colOff>581025</xdr:colOff>
                    <xdr:row>17</xdr:row>
                    <xdr:rowOff>38100</xdr:rowOff>
                  </to>
                </anchor>
              </controlPr>
            </control>
          </mc:Choice>
        </mc:AlternateContent>
        <mc:AlternateContent xmlns:mc="http://schemas.openxmlformats.org/markup-compatibility/2006">
          <mc:Choice Requires="x14">
            <control shapeId="2053" r:id="rId8" name="Check Box 5">
              <controlPr locked="0" defaultSize="0" autoFill="0" autoLine="0" autoPict="0">
                <anchor moveWithCells="1">
                  <from>
                    <xdr:col>8</xdr:col>
                    <xdr:colOff>333375</xdr:colOff>
                    <xdr:row>16</xdr:row>
                    <xdr:rowOff>238125</xdr:rowOff>
                  </from>
                  <to>
                    <xdr:col>8</xdr:col>
                    <xdr:colOff>590550</xdr:colOff>
                    <xdr:row>18</xdr:row>
                    <xdr:rowOff>38100</xdr:rowOff>
                  </to>
                </anchor>
              </controlPr>
            </control>
          </mc:Choice>
        </mc:AlternateContent>
        <mc:AlternateContent xmlns:mc="http://schemas.openxmlformats.org/markup-compatibility/2006">
          <mc:Choice Requires="x14">
            <control shapeId="2054" r:id="rId9" name="Check Box 6">
              <controlPr locked="0" defaultSize="0" autoFill="0" autoLine="0" autoPict="0">
                <anchor moveWithCells="1">
                  <from>
                    <xdr:col>8</xdr:col>
                    <xdr:colOff>333375</xdr:colOff>
                    <xdr:row>17</xdr:row>
                    <xdr:rowOff>238125</xdr:rowOff>
                  </from>
                  <to>
                    <xdr:col>8</xdr:col>
                    <xdr:colOff>590550</xdr:colOff>
                    <xdr:row>19</xdr:row>
                    <xdr:rowOff>38100</xdr:rowOff>
                  </to>
                </anchor>
              </controlPr>
            </control>
          </mc:Choice>
        </mc:AlternateContent>
        <mc:AlternateContent xmlns:mc="http://schemas.openxmlformats.org/markup-compatibility/2006">
          <mc:Choice Requires="x14">
            <control shapeId="2055" r:id="rId10" name="Check Box 7">
              <controlPr locked="0" defaultSize="0" autoFill="0" autoLine="0" autoPict="0">
                <anchor moveWithCells="1">
                  <from>
                    <xdr:col>8</xdr:col>
                    <xdr:colOff>342900</xdr:colOff>
                    <xdr:row>18</xdr:row>
                    <xdr:rowOff>238125</xdr:rowOff>
                  </from>
                  <to>
                    <xdr:col>8</xdr:col>
                    <xdr:colOff>600075</xdr:colOff>
                    <xdr:row>20</xdr:row>
                    <xdr:rowOff>28575</xdr:rowOff>
                  </to>
                </anchor>
              </controlPr>
            </control>
          </mc:Choice>
        </mc:AlternateContent>
        <mc:AlternateContent xmlns:mc="http://schemas.openxmlformats.org/markup-compatibility/2006">
          <mc:Choice Requires="x14">
            <control shapeId="2056" r:id="rId11" name="Check Box 8">
              <controlPr locked="0" defaultSize="0" autoFill="0" autoLine="0" autoPict="0">
                <anchor moveWithCells="1">
                  <from>
                    <xdr:col>8</xdr:col>
                    <xdr:colOff>342900</xdr:colOff>
                    <xdr:row>19</xdr:row>
                    <xdr:rowOff>238125</xdr:rowOff>
                  </from>
                  <to>
                    <xdr:col>8</xdr:col>
                    <xdr:colOff>600075</xdr:colOff>
                    <xdr:row>21</xdr:row>
                    <xdr:rowOff>28575</xdr:rowOff>
                  </to>
                </anchor>
              </controlPr>
            </control>
          </mc:Choice>
        </mc:AlternateContent>
        <mc:AlternateContent xmlns:mc="http://schemas.openxmlformats.org/markup-compatibility/2006">
          <mc:Choice Requires="x14">
            <control shapeId="2057" r:id="rId12" name="Check Box 9">
              <controlPr locked="0" defaultSize="0" autoFill="0" autoLine="0" autoPict="0">
                <anchor moveWithCells="1">
                  <from>
                    <xdr:col>9</xdr:col>
                    <xdr:colOff>314325</xdr:colOff>
                    <xdr:row>13</xdr:row>
                    <xdr:rowOff>19050</xdr:rowOff>
                  </from>
                  <to>
                    <xdr:col>9</xdr:col>
                    <xdr:colOff>561975</xdr:colOff>
                    <xdr:row>13</xdr:row>
                    <xdr:rowOff>238125</xdr:rowOff>
                  </to>
                </anchor>
              </controlPr>
            </control>
          </mc:Choice>
        </mc:AlternateContent>
        <mc:AlternateContent xmlns:mc="http://schemas.openxmlformats.org/markup-compatibility/2006">
          <mc:Choice Requires="x14">
            <control shapeId="2058" r:id="rId13" name="Check Box 10">
              <controlPr locked="0" defaultSize="0" autoFill="0" autoLine="0" autoPict="0">
                <anchor moveWithCells="1">
                  <from>
                    <xdr:col>9</xdr:col>
                    <xdr:colOff>323850</xdr:colOff>
                    <xdr:row>13</xdr:row>
                    <xdr:rowOff>238125</xdr:rowOff>
                  </from>
                  <to>
                    <xdr:col>9</xdr:col>
                    <xdr:colOff>581025</xdr:colOff>
                    <xdr:row>15</xdr:row>
                    <xdr:rowOff>38100</xdr:rowOff>
                  </to>
                </anchor>
              </controlPr>
            </control>
          </mc:Choice>
        </mc:AlternateContent>
        <mc:AlternateContent xmlns:mc="http://schemas.openxmlformats.org/markup-compatibility/2006">
          <mc:Choice Requires="x14">
            <control shapeId="2059" r:id="rId14" name="Check Box 11">
              <controlPr locked="0" defaultSize="0" autoFill="0" autoLine="0" autoPict="0">
                <anchor moveWithCells="1">
                  <from>
                    <xdr:col>9</xdr:col>
                    <xdr:colOff>323850</xdr:colOff>
                    <xdr:row>14</xdr:row>
                    <xdr:rowOff>238125</xdr:rowOff>
                  </from>
                  <to>
                    <xdr:col>9</xdr:col>
                    <xdr:colOff>581025</xdr:colOff>
                    <xdr:row>16</xdr:row>
                    <xdr:rowOff>38100</xdr:rowOff>
                  </to>
                </anchor>
              </controlPr>
            </control>
          </mc:Choice>
        </mc:AlternateContent>
        <mc:AlternateContent xmlns:mc="http://schemas.openxmlformats.org/markup-compatibility/2006">
          <mc:Choice Requires="x14">
            <control shapeId="2060" r:id="rId15" name="Check Box 12">
              <controlPr locked="0" defaultSize="0" autoFill="0" autoLine="0" autoPict="0">
                <anchor moveWithCells="1">
                  <from>
                    <xdr:col>9</xdr:col>
                    <xdr:colOff>323850</xdr:colOff>
                    <xdr:row>15</xdr:row>
                    <xdr:rowOff>238125</xdr:rowOff>
                  </from>
                  <to>
                    <xdr:col>9</xdr:col>
                    <xdr:colOff>581025</xdr:colOff>
                    <xdr:row>17</xdr:row>
                    <xdr:rowOff>38100</xdr:rowOff>
                  </to>
                </anchor>
              </controlPr>
            </control>
          </mc:Choice>
        </mc:AlternateContent>
        <mc:AlternateContent xmlns:mc="http://schemas.openxmlformats.org/markup-compatibility/2006">
          <mc:Choice Requires="x14">
            <control shapeId="2061" r:id="rId16" name="Check Box 13">
              <controlPr locked="0" defaultSize="0" autoFill="0" autoLine="0" autoPict="0">
                <anchor moveWithCells="1">
                  <from>
                    <xdr:col>9</xdr:col>
                    <xdr:colOff>333375</xdr:colOff>
                    <xdr:row>16</xdr:row>
                    <xdr:rowOff>238125</xdr:rowOff>
                  </from>
                  <to>
                    <xdr:col>9</xdr:col>
                    <xdr:colOff>590550</xdr:colOff>
                    <xdr:row>18</xdr:row>
                    <xdr:rowOff>38100</xdr:rowOff>
                  </to>
                </anchor>
              </controlPr>
            </control>
          </mc:Choice>
        </mc:AlternateContent>
        <mc:AlternateContent xmlns:mc="http://schemas.openxmlformats.org/markup-compatibility/2006">
          <mc:Choice Requires="x14">
            <control shapeId="2062" r:id="rId17" name="Check Box 14">
              <controlPr locked="0" defaultSize="0" autoFill="0" autoLine="0" autoPict="0">
                <anchor moveWithCells="1">
                  <from>
                    <xdr:col>9</xdr:col>
                    <xdr:colOff>333375</xdr:colOff>
                    <xdr:row>17</xdr:row>
                    <xdr:rowOff>238125</xdr:rowOff>
                  </from>
                  <to>
                    <xdr:col>9</xdr:col>
                    <xdr:colOff>590550</xdr:colOff>
                    <xdr:row>19</xdr:row>
                    <xdr:rowOff>38100</xdr:rowOff>
                  </to>
                </anchor>
              </controlPr>
            </control>
          </mc:Choice>
        </mc:AlternateContent>
        <mc:AlternateContent xmlns:mc="http://schemas.openxmlformats.org/markup-compatibility/2006">
          <mc:Choice Requires="x14">
            <control shapeId="2063" r:id="rId18" name="Check Box 15">
              <controlPr locked="0" defaultSize="0" autoFill="0" autoLine="0" autoPict="0">
                <anchor moveWithCells="1">
                  <from>
                    <xdr:col>9</xdr:col>
                    <xdr:colOff>342900</xdr:colOff>
                    <xdr:row>18</xdr:row>
                    <xdr:rowOff>238125</xdr:rowOff>
                  </from>
                  <to>
                    <xdr:col>9</xdr:col>
                    <xdr:colOff>600075</xdr:colOff>
                    <xdr:row>20</xdr:row>
                    <xdr:rowOff>28575</xdr:rowOff>
                  </to>
                </anchor>
              </controlPr>
            </control>
          </mc:Choice>
        </mc:AlternateContent>
        <mc:AlternateContent xmlns:mc="http://schemas.openxmlformats.org/markup-compatibility/2006">
          <mc:Choice Requires="x14">
            <control shapeId="2064" r:id="rId19" name="Check Box 16">
              <controlPr locked="0" defaultSize="0" autoFill="0" autoLine="0" autoPict="0">
                <anchor moveWithCells="1">
                  <from>
                    <xdr:col>9</xdr:col>
                    <xdr:colOff>342900</xdr:colOff>
                    <xdr:row>19</xdr:row>
                    <xdr:rowOff>238125</xdr:rowOff>
                  </from>
                  <to>
                    <xdr:col>9</xdr:col>
                    <xdr:colOff>600075</xdr:colOff>
                    <xdr:row>21</xdr:row>
                    <xdr:rowOff>28575</xdr:rowOff>
                  </to>
                </anchor>
              </controlPr>
            </control>
          </mc:Choice>
        </mc:AlternateContent>
        <mc:AlternateContent xmlns:mc="http://schemas.openxmlformats.org/markup-compatibility/2006">
          <mc:Choice Requires="x14">
            <control shapeId="2065" r:id="rId20" name="Check Box 17">
              <controlPr locked="0" defaultSize="0" autoFill="0" autoLine="0" autoPict="0">
                <anchor moveWithCells="1">
                  <from>
                    <xdr:col>10</xdr:col>
                    <xdr:colOff>314325</xdr:colOff>
                    <xdr:row>13</xdr:row>
                    <xdr:rowOff>19050</xdr:rowOff>
                  </from>
                  <to>
                    <xdr:col>10</xdr:col>
                    <xdr:colOff>561975</xdr:colOff>
                    <xdr:row>13</xdr:row>
                    <xdr:rowOff>238125</xdr:rowOff>
                  </to>
                </anchor>
              </controlPr>
            </control>
          </mc:Choice>
        </mc:AlternateContent>
        <mc:AlternateContent xmlns:mc="http://schemas.openxmlformats.org/markup-compatibility/2006">
          <mc:Choice Requires="x14">
            <control shapeId="2066" r:id="rId21" name="Check Box 18">
              <controlPr locked="0" defaultSize="0" autoFill="0" autoLine="0" autoPict="0">
                <anchor moveWithCells="1">
                  <from>
                    <xdr:col>10</xdr:col>
                    <xdr:colOff>323850</xdr:colOff>
                    <xdr:row>13</xdr:row>
                    <xdr:rowOff>238125</xdr:rowOff>
                  </from>
                  <to>
                    <xdr:col>10</xdr:col>
                    <xdr:colOff>581025</xdr:colOff>
                    <xdr:row>15</xdr:row>
                    <xdr:rowOff>38100</xdr:rowOff>
                  </to>
                </anchor>
              </controlPr>
            </control>
          </mc:Choice>
        </mc:AlternateContent>
        <mc:AlternateContent xmlns:mc="http://schemas.openxmlformats.org/markup-compatibility/2006">
          <mc:Choice Requires="x14">
            <control shapeId="2067" r:id="rId22" name="Check Box 19">
              <controlPr locked="0" defaultSize="0" autoFill="0" autoLine="0" autoPict="0">
                <anchor moveWithCells="1">
                  <from>
                    <xdr:col>10</xdr:col>
                    <xdr:colOff>323850</xdr:colOff>
                    <xdr:row>14</xdr:row>
                    <xdr:rowOff>238125</xdr:rowOff>
                  </from>
                  <to>
                    <xdr:col>10</xdr:col>
                    <xdr:colOff>581025</xdr:colOff>
                    <xdr:row>16</xdr:row>
                    <xdr:rowOff>38100</xdr:rowOff>
                  </to>
                </anchor>
              </controlPr>
            </control>
          </mc:Choice>
        </mc:AlternateContent>
        <mc:AlternateContent xmlns:mc="http://schemas.openxmlformats.org/markup-compatibility/2006">
          <mc:Choice Requires="x14">
            <control shapeId="2068" r:id="rId23" name="Check Box 20">
              <controlPr locked="0" defaultSize="0" autoFill="0" autoLine="0" autoPict="0">
                <anchor moveWithCells="1">
                  <from>
                    <xdr:col>10</xdr:col>
                    <xdr:colOff>323850</xdr:colOff>
                    <xdr:row>15</xdr:row>
                    <xdr:rowOff>238125</xdr:rowOff>
                  </from>
                  <to>
                    <xdr:col>10</xdr:col>
                    <xdr:colOff>581025</xdr:colOff>
                    <xdr:row>17</xdr:row>
                    <xdr:rowOff>38100</xdr:rowOff>
                  </to>
                </anchor>
              </controlPr>
            </control>
          </mc:Choice>
        </mc:AlternateContent>
        <mc:AlternateContent xmlns:mc="http://schemas.openxmlformats.org/markup-compatibility/2006">
          <mc:Choice Requires="x14">
            <control shapeId="2069" r:id="rId24" name="Check Box 21">
              <controlPr locked="0" defaultSize="0" autoFill="0" autoLine="0" autoPict="0">
                <anchor moveWithCells="1">
                  <from>
                    <xdr:col>10</xdr:col>
                    <xdr:colOff>333375</xdr:colOff>
                    <xdr:row>16</xdr:row>
                    <xdr:rowOff>238125</xdr:rowOff>
                  </from>
                  <to>
                    <xdr:col>10</xdr:col>
                    <xdr:colOff>590550</xdr:colOff>
                    <xdr:row>18</xdr:row>
                    <xdr:rowOff>38100</xdr:rowOff>
                  </to>
                </anchor>
              </controlPr>
            </control>
          </mc:Choice>
        </mc:AlternateContent>
        <mc:AlternateContent xmlns:mc="http://schemas.openxmlformats.org/markup-compatibility/2006">
          <mc:Choice Requires="x14">
            <control shapeId="2070" r:id="rId25" name="Check Box 22">
              <controlPr locked="0" defaultSize="0" autoFill="0" autoLine="0" autoPict="0">
                <anchor moveWithCells="1">
                  <from>
                    <xdr:col>10</xdr:col>
                    <xdr:colOff>333375</xdr:colOff>
                    <xdr:row>17</xdr:row>
                    <xdr:rowOff>238125</xdr:rowOff>
                  </from>
                  <to>
                    <xdr:col>10</xdr:col>
                    <xdr:colOff>590550</xdr:colOff>
                    <xdr:row>19</xdr:row>
                    <xdr:rowOff>38100</xdr:rowOff>
                  </to>
                </anchor>
              </controlPr>
            </control>
          </mc:Choice>
        </mc:AlternateContent>
        <mc:AlternateContent xmlns:mc="http://schemas.openxmlformats.org/markup-compatibility/2006">
          <mc:Choice Requires="x14">
            <control shapeId="2071" r:id="rId26" name="Check Box 23">
              <controlPr locked="0" defaultSize="0" autoFill="0" autoLine="0" autoPict="0">
                <anchor moveWithCells="1">
                  <from>
                    <xdr:col>10</xdr:col>
                    <xdr:colOff>342900</xdr:colOff>
                    <xdr:row>18</xdr:row>
                    <xdr:rowOff>238125</xdr:rowOff>
                  </from>
                  <to>
                    <xdr:col>10</xdr:col>
                    <xdr:colOff>600075</xdr:colOff>
                    <xdr:row>20</xdr:row>
                    <xdr:rowOff>28575</xdr:rowOff>
                  </to>
                </anchor>
              </controlPr>
            </control>
          </mc:Choice>
        </mc:AlternateContent>
        <mc:AlternateContent xmlns:mc="http://schemas.openxmlformats.org/markup-compatibility/2006">
          <mc:Choice Requires="x14">
            <control shapeId="2072" r:id="rId27" name="Check Box 24">
              <controlPr locked="0" defaultSize="0" autoFill="0" autoLine="0" autoPict="0">
                <anchor moveWithCells="1">
                  <from>
                    <xdr:col>10</xdr:col>
                    <xdr:colOff>342900</xdr:colOff>
                    <xdr:row>19</xdr:row>
                    <xdr:rowOff>238125</xdr:rowOff>
                  </from>
                  <to>
                    <xdr:col>10</xdr:col>
                    <xdr:colOff>600075</xdr:colOff>
                    <xdr:row>21</xdr:row>
                    <xdr:rowOff>28575</xdr:rowOff>
                  </to>
                </anchor>
              </controlPr>
            </control>
          </mc:Choice>
        </mc:AlternateContent>
        <mc:AlternateContent xmlns:mc="http://schemas.openxmlformats.org/markup-compatibility/2006">
          <mc:Choice Requires="x14">
            <control shapeId="2073" r:id="rId28" name="Check Box 25">
              <controlPr locked="0" defaultSize="0" autoFill="0" autoLine="0" autoPict="0">
                <anchor moveWithCells="1">
                  <from>
                    <xdr:col>11</xdr:col>
                    <xdr:colOff>314325</xdr:colOff>
                    <xdr:row>13</xdr:row>
                    <xdr:rowOff>19050</xdr:rowOff>
                  </from>
                  <to>
                    <xdr:col>11</xdr:col>
                    <xdr:colOff>561975</xdr:colOff>
                    <xdr:row>13</xdr:row>
                    <xdr:rowOff>238125</xdr:rowOff>
                  </to>
                </anchor>
              </controlPr>
            </control>
          </mc:Choice>
        </mc:AlternateContent>
        <mc:AlternateContent xmlns:mc="http://schemas.openxmlformats.org/markup-compatibility/2006">
          <mc:Choice Requires="x14">
            <control shapeId="2074" r:id="rId29" name="Check Box 26">
              <controlPr locked="0" defaultSize="0" autoFill="0" autoLine="0" autoPict="0">
                <anchor moveWithCells="1">
                  <from>
                    <xdr:col>11</xdr:col>
                    <xdr:colOff>323850</xdr:colOff>
                    <xdr:row>13</xdr:row>
                    <xdr:rowOff>238125</xdr:rowOff>
                  </from>
                  <to>
                    <xdr:col>11</xdr:col>
                    <xdr:colOff>581025</xdr:colOff>
                    <xdr:row>15</xdr:row>
                    <xdr:rowOff>38100</xdr:rowOff>
                  </to>
                </anchor>
              </controlPr>
            </control>
          </mc:Choice>
        </mc:AlternateContent>
        <mc:AlternateContent xmlns:mc="http://schemas.openxmlformats.org/markup-compatibility/2006">
          <mc:Choice Requires="x14">
            <control shapeId="2075" r:id="rId30" name="Check Box 27">
              <controlPr locked="0" defaultSize="0" autoFill="0" autoLine="0" autoPict="0">
                <anchor moveWithCells="1">
                  <from>
                    <xdr:col>11</xdr:col>
                    <xdr:colOff>323850</xdr:colOff>
                    <xdr:row>14</xdr:row>
                    <xdr:rowOff>238125</xdr:rowOff>
                  </from>
                  <to>
                    <xdr:col>11</xdr:col>
                    <xdr:colOff>581025</xdr:colOff>
                    <xdr:row>16</xdr:row>
                    <xdr:rowOff>38100</xdr:rowOff>
                  </to>
                </anchor>
              </controlPr>
            </control>
          </mc:Choice>
        </mc:AlternateContent>
        <mc:AlternateContent xmlns:mc="http://schemas.openxmlformats.org/markup-compatibility/2006">
          <mc:Choice Requires="x14">
            <control shapeId="2076" r:id="rId31" name="Check Box 28">
              <controlPr locked="0" defaultSize="0" autoFill="0" autoLine="0" autoPict="0">
                <anchor moveWithCells="1">
                  <from>
                    <xdr:col>11</xdr:col>
                    <xdr:colOff>323850</xdr:colOff>
                    <xdr:row>15</xdr:row>
                    <xdr:rowOff>238125</xdr:rowOff>
                  </from>
                  <to>
                    <xdr:col>11</xdr:col>
                    <xdr:colOff>581025</xdr:colOff>
                    <xdr:row>17</xdr:row>
                    <xdr:rowOff>38100</xdr:rowOff>
                  </to>
                </anchor>
              </controlPr>
            </control>
          </mc:Choice>
        </mc:AlternateContent>
        <mc:AlternateContent xmlns:mc="http://schemas.openxmlformats.org/markup-compatibility/2006">
          <mc:Choice Requires="x14">
            <control shapeId="2077" r:id="rId32" name="Check Box 29">
              <controlPr locked="0" defaultSize="0" autoFill="0" autoLine="0" autoPict="0">
                <anchor moveWithCells="1">
                  <from>
                    <xdr:col>11</xdr:col>
                    <xdr:colOff>333375</xdr:colOff>
                    <xdr:row>16</xdr:row>
                    <xdr:rowOff>238125</xdr:rowOff>
                  </from>
                  <to>
                    <xdr:col>11</xdr:col>
                    <xdr:colOff>590550</xdr:colOff>
                    <xdr:row>18</xdr:row>
                    <xdr:rowOff>38100</xdr:rowOff>
                  </to>
                </anchor>
              </controlPr>
            </control>
          </mc:Choice>
        </mc:AlternateContent>
        <mc:AlternateContent xmlns:mc="http://schemas.openxmlformats.org/markup-compatibility/2006">
          <mc:Choice Requires="x14">
            <control shapeId="2078" r:id="rId33" name="Check Box 30">
              <controlPr locked="0" defaultSize="0" autoFill="0" autoLine="0" autoPict="0">
                <anchor moveWithCells="1">
                  <from>
                    <xdr:col>11</xdr:col>
                    <xdr:colOff>333375</xdr:colOff>
                    <xdr:row>17</xdr:row>
                    <xdr:rowOff>238125</xdr:rowOff>
                  </from>
                  <to>
                    <xdr:col>11</xdr:col>
                    <xdr:colOff>590550</xdr:colOff>
                    <xdr:row>19</xdr:row>
                    <xdr:rowOff>38100</xdr:rowOff>
                  </to>
                </anchor>
              </controlPr>
            </control>
          </mc:Choice>
        </mc:AlternateContent>
        <mc:AlternateContent xmlns:mc="http://schemas.openxmlformats.org/markup-compatibility/2006">
          <mc:Choice Requires="x14">
            <control shapeId="2079" r:id="rId34" name="Check Box 31">
              <controlPr locked="0" defaultSize="0" autoFill="0" autoLine="0" autoPict="0">
                <anchor moveWithCells="1">
                  <from>
                    <xdr:col>11</xdr:col>
                    <xdr:colOff>342900</xdr:colOff>
                    <xdr:row>18</xdr:row>
                    <xdr:rowOff>238125</xdr:rowOff>
                  </from>
                  <to>
                    <xdr:col>11</xdr:col>
                    <xdr:colOff>600075</xdr:colOff>
                    <xdr:row>20</xdr:row>
                    <xdr:rowOff>28575</xdr:rowOff>
                  </to>
                </anchor>
              </controlPr>
            </control>
          </mc:Choice>
        </mc:AlternateContent>
        <mc:AlternateContent xmlns:mc="http://schemas.openxmlformats.org/markup-compatibility/2006">
          <mc:Choice Requires="x14">
            <control shapeId="2080" r:id="rId35" name="Check Box 32">
              <controlPr locked="0" defaultSize="0" autoFill="0" autoLine="0" autoPict="0">
                <anchor moveWithCells="1">
                  <from>
                    <xdr:col>11</xdr:col>
                    <xdr:colOff>342900</xdr:colOff>
                    <xdr:row>19</xdr:row>
                    <xdr:rowOff>238125</xdr:rowOff>
                  </from>
                  <to>
                    <xdr:col>11</xdr:col>
                    <xdr:colOff>600075</xdr:colOff>
                    <xdr:row>21</xdr:row>
                    <xdr:rowOff>28575</xdr:rowOff>
                  </to>
                </anchor>
              </controlPr>
            </control>
          </mc:Choice>
        </mc:AlternateContent>
        <mc:AlternateContent xmlns:mc="http://schemas.openxmlformats.org/markup-compatibility/2006">
          <mc:Choice Requires="x14">
            <control shapeId="2081" r:id="rId36" name="Check Box 33">
              <controlPr locked="0" defaultSize="0" autoFill="0" autoLine="0" autoPict="0">
                <anchor moveWithCells="1">
                  <from>
                    <xdr:col>7</xdr:col>
                    <xdr:colOff>514350</xdr:colOff>
                    <xdr:row>9</xdr:row>
                    <xdr:rowOff>9525</xdr:rowOff>
                  </from>
                  <to>
                    <xdr:col>7</xdr:col>
                    <xdr:colOff>752475</xdr:colOff>
                    <xdr:row>10</xdr:row>
                    <xdr:rowOff>47625</xdr:rowOff>
                  </to>
                </anchor>
              </controlPr>
            </control>
          </mc:Choice>
        </mc:AlternateContent>
        <mc:AlternateContent xmlns:mc="http://schemas.openxmlformats.org/markup-compatibility/2006">
          <mc:Choice Requires="x14">
            <control shapeId="2082" r:id="rId37" name="Check Box 34">
              <controlPr locked="0" defaultSize="0" autoFill="0" autoLine="0" autoPict="0">
                <anchor moveWithCells="1">
                  <from>
                    <xdr:col>9</xdr:col>
                    <xdr:colOff>485775</xdr:colOff>
                    <xdr:row>9</xdr:row>
                    <xdr:rowOff>9525</xdr:rowOff>
                  </from>
                  <to>
                    <xdr:col>10</xdr:col>
                    <xdr:colOff>133350</xdr:colOff>
                    <xdr:row>10</xdr:row>
                    <xdr:rowOff>47625</xdr:rowOff>
                  </to>
                </anchor>
              </controlPr>
            </control>
          </mc:Choice>
        </mc:AlternateContent>
        <mc:AlternateContent xmlns:mc="http://schemas.openxmlformats.org/markup-compatibility/2006">
          <mc:Choice Requires="x14">
            <control shapeId="2083" r:id="rId38" name="Check Box 35">
              <controlPr defaultSize="0" autoFill="0" autoLine="0" autoPict="0">
                <anchor moveWithCells="1">
                  <from>
                    <xdr:col>7</xdr:col>
                    <xdr:colOff>180975</xdr:colOff>
                    <xdr:row>44</xdr:row>
                    <xdr:rowOff>47625</xdr:rowOff>
                  </from>
                  <to>
                    <xdr:col>7</xdr:col>
                    <xdr:colOff>542925</xdr:colOff>
                    <xdr:row>45</xdr:row>
                    <xdr:rowOff>9525</xdr:rowOff>
                  </to>
                </anchor>
              </controlPr>
            </control>
          </mc:Choice>
        </mc:AlternateContent>
        <mc:AlternateContent xmlns:mc="http://schemas.openxmlformats.org/markup-compatibility/2006">
          <mc:Choice Requires="x14">
            <control shapeId="2084" r:id="rId39" name="Check Box 36">
              <controlPr defaultSize="0" autoFill="0" autoLine="0" autoPict="0">
                <anchor moveWithCells="1">
                  <from>
                    <xdr:col>7</xdr:col>
                    <xdr:colOff>180975</xdr:colOff>
                    <xdr:row>45</xdr:row>
                    <xdr:rowOff>38100</xdr:rowOff>
                  </from>
                  <to>
                    <xdr:col>7</xdr:col>
                    <xdr:colOff>542925</xdr:colOff>
                    <xdr:row>46</xdr:row>
                    <xdr:rowOff>0</xdr:rowOff>
                  </to>
                </anchor>
              </controlPr>
            </control>
          </mc:Choice>
        </mc:AlternateContent>
        <mc:AlternateContent xmlns:mc="http://schemas.openxmlformats.org/markup-compatibility/2006">
          <mc:Choice Requires="x14">
            <control shapeId="2085" r:id="rId40" name="Check Box 37">
              <controlPr defaultSize="0" autoFill="0" autoLine="0" autoPict="0">
                <anchor moveWithCells="1">
                  <from>
                    <xdr:col>7</xdr:col>
                    <xdr:colOff>180975</xdr:colOff>
                    <xdr:row>46</xdr:row>
                    <xdr:rowOff>28575</xdr:rowOff>
                  </from>
                  <to>
                    <xdr:col>7</xdr:col>
                    <xdr:colOff>542925</xdr:colOff>
                    <xdr:row>47</xdr:row>
                    <xdr:rowOff>0</xdr:rowOff>
                  </to>
                </anchor>
              </controlPr>
            </control>
          </mc:Choice>
        </mc:AlternateContent>
        <mc:AlternateContent xmlns:mc="http://schemas.openxmlformats.org/markup-compatibility/2006">
          <mc:Choice Requires="x14">
            <control shapeId="2086" r:id="rId41" name="Check Box 38">
              <controlPr defaultSize="0" autoFill="0" autoLine="0" autoPict="0">
                <anchor moveWithCells="1">
                  <from>
                    <xdr:col>7</xdr:col>
                    <xdr:colOff>180975</xdr:colOff>
                    <xdr:row>47</xdr:row>
                    <xdr:rowOff>47625</xdr:rowOff>
                  </from>
                  <to>
                    <xdr:col>7</xdr:col>
                    <xdr:colOff>542925</xdr:colOff>
                    <xdr:row>48</xdr:row>
                    <xdr:rowOff>9525</xdr:rowOff>
                  </to>
                </anchor>
              </controlPr>
            </control>
          </mc:Choice>
        </mc:AlternateContent>
        <mc:AlternateContent xmlns:mc="http://schemas.openxmlformats.org/markup-compatibility/2006">
          <mc:Choice Requires="x14">
            <control shapeId="2087" r:id="rId42" name="Check Box 39">
              <controlPr defaultSize="0" autoFill="0" autoLine="0" autoPict="0">
                <anchor moveWithCells="1">
                  <from>
                    <xdr:col>7</xdr:col>
                    <xdr:colOff>180975</xdr:colOff>
                    <xdr:row>48</xdr:row>
                    <xdr:rowOff>19050</xdr:rowOff>
                  </from>
                  <to>
                    <xdr:col>7</xdr:col>
                    <xdr:colOff>542925</xdr:colOff>
                    <xdr:row>48</xdr:row>
                    <xdr:rowOff>190500</xdr:rowOff>
                  </to>
                </anchor>
              </controlPr>
            </control>
          </mc:Choice>
        </mc:AlternateContent>
        <mc:AlternateContent xmlns:mc="http://schemas.openxmlformats.org/markup-compatibility/2006">
          <mc:Choice Requires="x14">
            <control shapeId="2088" r:id="rId43" name="Check Box 40">
              <controlPr defaultSize="0" autoFill="0" autoLine="0" autoPict="0">
                <anchor moveWithCells="1">
                  <from>
                    <xdr:col>7</xdr:col>
                    <xdr:colOff>180975</xdr:colOff>
                    <xdr:row>49</xdr:row>
                    <xdr:rowOff>28575</xdr:rowOff>
                  </from>
                  <to>
                    <xdr:col>7</xdr:col>
                    <xdr:colOff>542925</xdr:colOff>
                    <xdr:row>50</xdr:row>
                    <xdr:rowOff>0</xdr:rowOff>
                  </to>
                </anchor>
              </controlPr>
            </control>
          </mc:Choice>
        </mc:AlternateContent>
        <mc:AlternateContent xmlns:mc="http://schemas.openxmlformats.org/markup-compatibility/2006">
          <mc:Choice Requires="x14">
            <control shapeId="2089" r:id="rId44" name="Check Box 41">
              <controlPr defaultSize="0" autoFill="0" autoLine="0" autoPict="0">
                <anchor moveWithCells="1">
                  <from>
                    <xdr:col>7</xdr:col>
                    <xdr:colOff>180975</xdr:colOff>
                    <xdr:row>50</xdr:row>
                    <xdr:rowOff>0</xdr:rowOff>
                  </from>
                  <to>
                    <xdr:col>7</xdr:col>
                    <xdr:colOff>542925</xdr:colOff>
                    <xdr:row>50</xdr:row>
                    <xdr:rowOff>190500</xdr:rowOff>
                  </to>
                </anchor>
              </controlPr>
            </control>
          </mc:Choice>
        </mc:AlternateContent>
        <mc:AlternateContent xmlns:mc="http://schemas.openxmlformats.org/markup-compatibility/2006">
          <mc:Choice Requires="x14">
            <control shapeId="2090" r:id="rId45" name="Check Box 42">
              <controlPr defaultSize="0" autoFill="0" autoLine="0" autoPict="0">
                <anchor moveWithCells="1">
                  <from>
                    <xdr:col>7</xdr:col>
                    <xdr:colOff>180975</xdr:colOff>
                    <xdr:row>51</xdr:row>
                    <xdr:rowOff>0</xdr:rowOff>
                  </from>
                  <to>
                    <xdr:col>7</xdr:col>
                    <xdr:colOff>542925</xdr:colOff>
                    <xdr:row>51</xdr:row>
                    <xdr:rowOff>190500</xdr:rowOff>
                  </to>
                </anchor>
              </controlPr>
            </control>
          </mc:Choice>
        </mc:AlternateContent>
        <mc:AlternateContent xmlns:mc="http://schemas.openxmlformats.org/markup-compatibility/2006">
          <mc:Choice Requires="x14">
            <control shapeId="2091" r:id="rId46" name="Check Box 43">
              <controlPr defaultSize="0" autoFill="0" autoLine="0" autoPict="0">
                <anchor moveWithCells="1">
                  <from>
                    <xdr:col>7</xdr:col>
                    <xdr:colOff>180975</xdr:colOff>
                    <xdr:row>52</xdr:row>
                    <xdr:rowOff>9525</xdr:rowOff>
                  </from>
                  <to>
                    <xdr:col>7</xdr:col>
                    <xdr:colOff>542925</xdr:colOff>
                    <xdr:row>52</xdr:row>
                    <xdr:rowOff>190500</xdr:rowOff>
                  </to>
                </anchor>
              </controlPr>
            </control>
          </mc:Choice>
        </mc:AlternateContent>
        <mc:AlternateContent xmlns:mc="http://schemas.openxmlformats.org/markup-compatibility/2006">
          <mc:Choice Requires="x14">
            <control shapeId="2092" r:id="rId47" name="Check Box 44">
              <controlPr defaultSize="0" autoFill="0" autoLine="0" autoPict="0">
                <anchor moveWithCells="1">
                  <from>
                    <xdr:col>7</xdr:col>
                    <xdr:colOff>180975</xdr:colOff>
                    <xdr:row>53</xdr:row>
                    <xdr:rowOff>28575</xdr:rowOff>
                  </from>
                  <to>
                    <xdr:col>7</xdr:col>
                    <xdr:colOff>542925</xdr:colOff>
                    <xdr:row>54</xdr:row>
                    <xdr:rowOff>0</xdr:rowOff>
                  </to>
                </anchor>
              </controlPr>
            </control>
          </mc:Choice>
        </mc:AlternateContent>
        <mc:AlternateContent xmlns:mc="http://schemas.openxmlformats.org/markup-compatibility/2006">
          <mc:Choice Requires="x14">
            <control shapeId="2093" r:id="rId48" name="Check Box 45">
              <controlPr defaultSize="0" autoFill="0" autoLine="0" autoPict="0">
                <anchor moveWithCells="1">
                  <from>
                    <xdr:col>7</xdr:col>
                    <xdr:colOff>180975</xdr:colOff>
                    <xdr:row>54</xdr:row>
                    <xdr:rowOff>47625</xdr:rowOff>
                  </from>
                  <to>
                    <xdr:col>7</xdr:col>
                    <xdr:colOff>542925</xdr:colOff>
                    <xdr:row>55</xdr:row>
                    <xdr:rowOff>9525</xdr:rowOff>
                  </to>
                </anchor>
              </controlPr>
            </control>
          </mc:Choice>
        </mc:AlternateContent>
        <mc:AlternateContent xmlns:mc="http://schemas.openxmlformats.org/markup-compatibility/2006">
          <mc:Choice Requires="x14">
            <control shapeId="2094" r:id="rId49" name="Check Box 46">
              <controlPr defaultSize="0" autoFill="0" autoLine="0" autoPict="0">
                <anchor moveWithCells="1">
                  <from>
                    <xdr:col>7</xdr:col>
                    <xdr:colOff>180975</xdr:colOff>
                    <xdr:row>55</xdr:row>
                    <xdr:rowOff>19050</xdr:rowOff>
                  </from>
                  <to>
                    <xdr:col>7</xdr:col>
                    <xdr:colOff>542925</xdr:colOff>
                    <xdr:row>55</xdr:row>
                    <xdr:rowOff>190500</xdr:rowOff>
                  </to>
                </anchor>
              </controlPr>
            </control>
          </mc:Choice>
        </mc:AlternateContent>
        <mc:AlternateContent xmlns:mc="http://schemas.openxmlformats.org/markup-compatibility/2006">
          <mc:Choice Requires="x14">
            <control shapeId="2095" r:id="rId50" name="Check Box 47">
              <controlPr defaultSize="0" autoFill="0" autoLine="0" autoPict="0">
                <anchor moveWithCells="1">
                  <from>
                    <xdr:col>7</xdr:col>
                    <xdr:colOff>180975</xdr:colOff>
                    <xdr:row>56</xdr:row>
                    <xdr:rowOff>19050</xdr:rowOff>
                  </from>
                  <to>
                    <xdr:col>7</xdr:col>
                    <xdr:colOff>542925</xdr:colOff>
                    <xdr:row>56</xdr:row>
                    <xdr:rowOff>190500</xdr:rowOff>
                  </to>
                </anchor>
              </controlPr>
            </control>
          </mc:Choice>
        </mc:AlternateContent>
        <mc:AlternateContent xmlns:mc="http://schemas.openxmlformats.org/markup-compatibility/2006">
          <mc:Choice Requires="x14">
            <control shapeId="2096" r:id="rId51" name="Check Box 48">
              <controlPr defaultSize="0" autoFill="0" autoLine="0" autoPict="0">
                <anchor moveWithCells="1">
                  <from>
                    <xdr:col>7</xdr:col>
                    <xdr:colOff>180975</xdr:colOff>
                    <xdr:row>57</xdr:row>
                    <xdr:rowOff>19050</xdr:rowOff>
                  </from>
                  <to>
                    <xdr:col>7</xdr:col>
                    <xdr:colOff>542925</xdr:colOff>
                    <xdr:row>57</xdr:row>
                    <xdr:rowOff>190500</xdr:rowOff>
                  </to>
                </anchor>
              </controlPr>
            </control>
          </mc:Choice>
        </mc:AlternateContent>
        <mc:AlternateContent xmlns:mc="http://schemas.openxmlformats.org/markup-compatibility/2006">
          <mc:Choice Requires="x14">
            <control shapeId="2097" r:id="rId52" name="Check Box 49">
              <controlPr defaultSize="0" autoFill="0" autoLine="0" autoPict="0">
                <anchor moveWithCells="1">
                  <from>
                    <xdr:col>7</xdr:col>
                    <xdr:colOff>180975</xdr:colOff>
                    <xdr:row>58</xdr:row>
                    <xdr:rowOff>19050</xdr:rowOff>
                  </from>
                  <to>
                    <xdr:col>7</xdr:col>
                    <xdr:colOff>542925</xdr:colOff>
                    <xdr:row>59</xdr:row>
                    <xdr:rowOff>47625</xdr:rowOff>
                  </to>
                </anchor>
              </controlPr>
            </control>
          </mc:Choice>
        </mc:AlternateContent>
        <mc:AlternateContent xmlns:mc="http://schemas.openxmlformats.org/markup-compatibility/2006">
          <mc:Choice Requires="x14">
            <control shapeId="2098" r:id="rId53" name="Check Box 50">
              <controlPr defaultSize="0" autoFill="0" autoLine="0" autoPict="0">
                <anchor moveWithCells="1">
                  <from>
                    <xdr:col>7</xdr:col>
                    <xdr:colOff>180975</xdr:colOff>
                    <xdr:row>59</xdr:row>
                    <xdr:rowOff>19050</xdr:rowOff>
                  </from>
                  <to>
                    <xdr:col>7</xdr:col>
                    <xdr:colOff>542925</xdr:colOff>
                    <xdr:row>60</xdr:row>
                    <xdr:rowOff>47625</xdr:rowOff>
                  </to>
                </anchor>
              </controlPr>
            </control>
          </mc:Choice>
        </mc:AlternateContent>
        <mc:AlternateContent xmlns:mc="http://schemas.openxmlformats.org/markup-compatibility/2006">
          <mc:Choice Requires="x14">
            <control shapeId="2099" r:id="rId54" name="Check Box 51">
              <controlPr defaultSize="0" autoFill="0" autoLine="0" autoPict="0">
                <anchor moveWithCells="1">
                  <from>
                    <xdr:col>7</xdr:col>
                    <xdr:colOff>180975</xdr:colOff>
                    <xdr:row>60</xdr:row>
                    <xdr:rowOff>19050</xdr:rowOff>
                  </from>
                  <to>
                    <xdr:col>7</xdr:col>
                    <xdr:colOff>542925</xdr:colOff>
                    <xdr:row>61</xdr:row>
                    <xdr:rowOff>47625</xdr:rowOff>
                  </to>
                </anchor>
              </controlPr>
            </control>
          </mc:Choice>
        </mc:AlternateContent>
        <mc:AlternateContent xmlns:mc="http://schemas.openxmlformats.org/markup-compatibility/2006">
          <mc:Choice Requires="x14">
            <control shapeId="2100" r:id="rId55" name="Check Box 52">
              <controlPr defaultSize="0" autoFill="0" autoLine="0" autoPict="0">
                <anchor moveWithCells="1">
                  <from>
                    <xdr:col>7</xdr:col>
                    <xdr:colOff>180975</xdr:colOff>
                    <xdr:row>61</xdr:row>
                    <xdr:rowOff>19050</xdr:rowOff>
                  </from>
                  <to>
                    <xdr:col>7</xdr:col>
                    <xdr:colOff>542925</xdr:colOff>
                    <xdr:row>62</xdr:row>
                    <xdr:rowOff>47625</xdr:rowOff>
                  </to>
                </anchor>
              </controlPr>
            </control>
          </mc:Choice>
        </mc:AlternateContent>
        <mc:AlternateContent xmlns:mc="http://schemas.openxmlformats.org/markup-compatibility/2006">
          <mc:Choice Requires="x14">
            <control shapeId="2101" r:id="rId56" name="Check Box 53">
              <controlPr defaultSize="0" autoFill="0" autoLine="0" autoPict="0">
                <anchor moveWithCells="1">
                  <from>
                    <xdr:col>7</xdr:col>
                    <xdr:colOff>180975</xdr:colOff>
                    <xdr:row>62</xdr:row>
                    <xdr:rowOff>19050</xdr:rowOff>
                  </from>
                  <to>
                    <xdr:col>7</xdr:col>
                    <xdr:colOff>542925</xdr:colOff>
                    <xdr:row>63</xdr:row>
                    <xdr:rowOff>47625</xdr:rowOff>
                  </to>
                </anchor>
              </controlPr>
            </control>
          </mc:Choice>
        </mc:AlternateContent>
        <mc:AlternateContent xmlns:mc="http://schemas.openxmlformats.org/markup-compatibility/2006">
          <mc:Choice Requires="x14">
            <control shapeId="2102" r:id="rId57" name="Check Box 54">
              <controlPr defaultSize="0" autoFill="0" autoLine="0" autoPict="0">
                <anchor moveWithCells="1">
                  <from>
                    <xdr:col>7</xdr:col>
                    <xdr:colOff>371475</xdr:colOff>
                    <xdr:row>37</xdr:row>
                    <xdr:rowOff>19050</xdr:rowOff>
                  </from>
                  <to>
                    <xdr:col>7</xdr:col>
                    <xdr:colOff>638175</xdr:colOff>
                    <xdr:row>38</xdr:row>
                    <xdr:rowOff>0</xdr:rowOff>
                  </to>
                </anchor>
              </controlPr>
            </control>
          </mc:Choice>
        </mc:AlternateContent>
        <mc:AlternateContent xmlns:mc="http://schemas.openxmlformats.org/markup-compatibility/2006">
          <mc:Choice Requires="x14">
            <control shapeId="2103" r:id="rId58" name="Check Box 55">
              <controlPr defaultSize="0" autoFill="0" autoLine="0" autoPict="0">
                <anchor moveWithCells="1">
                  <from>
                    <xdr:col>7</xdr:col>
                    <xdr:colOff>371475</xdr:colOff>
                    <xdr:row>38</xdr:row>
                    <xdr:rowOff>0</xdr:rowOff>
                  </from>
                  <to>
                    <xdr:col>7</xdr:col>
                    <xdr:colOff>638175</xdr:colOff>
                    <xdr:row>39</xdr:row>
                    <xdr:rowOff>0</xdr:rowOff>
                  </to>
                </anchor>
              </controlPr>
            </control>
          </mc:Choice>
        </mc:AlternateContent>
        <mc:AlternateContent xmlns:mc="http://schemas.openxmlformats.org/markup-compatibility/2006">
          <mc:Choice Requires="x14">
            <control shapeId="2104" r:id="rId59" name="Check Box 56">
              <controlPr defaultSize="0" autoFill="0" autoLine="0" autoPict="0">
                <anchor moveWithCells="1">
                  <from>
                    <xdr:col>7</xdr:col>
                    <xdr:colOff>381000</xdr:colOff>
                    <xdr:row>39</xdr:row>
                    <xdr:rowOff>9525</xdr:rowOff>
                  </from>
                  <to>
                    <xdr:col>7</xdr:col>
                    <xdr:colOff>638175</xdr:colOff>
                    <xdr:row>40</xdr:row>
                    <xdr:rowOff>0</xdr:rowOff>
                  </to>
                </anchor>
              </controlPr>
            </control>
          </mc:Choice>
        </mc:AlternateContent>
        <mc:AlternateContent xmlns:mc="http://schemas.openxmlformats.org/markup-compatibility/2006">
          <mc:Choice Requires="x14">
            <control shapeId="2105" r:id="rId60" name="Check Box 57">
              <controlPr defaultSize="0" autoFill="0" autoLine="0" autoPict="0">
                <anchor moveWithCells="1">
                  <from>
                    <xdr:col>7</xdr:col>
                    <xdr:colOff>371475</xdr:colOff>
                    <xdr:row>36</xdr:row>
                    <xdr:rowOff>28575</xdr:rowOff>
                  </from>
                  <to>
                    <xdr:col>7</xdr:col>
                    <xdr:colOff>638175</xdr:colOff>
                    <xdr:row>37</xdr:row>
                    <xdr:rowOff>0</xdr:rowOff>
                  </to>
                </anchor>
              </controlPr>
            </control>
          </mc:Choice>
        </mc:AlternateContent>
        <mc:AlternateContent xmlns:mc="http://schemas.openxmlformats.org/markup-compatibility/2006">
          <mc:Choice Requires="x14">
            <control shapeId="2106" r:id="rId61" name="Check Box 58">
              <controlPr locked="0" defaultSize="0" autoFill="0" autoLine="0" autoPict="0">
                <anchor moveWithCells="1">
                  <from>
                    <xdr:col>7</xdr:col>
                    <xdr:colOff>514350</xdr:colOff>
                    <xdr:row>81</xdr:row>
                    <xdr:rowOff>9525</xdr:rowOff>
                  </from>
                  <to>
                    <xdr:col>7</xdr:col>
                    <xdr:colOff>752475</xdr:colOff>
                    <xdr:row>82</xdr:row>
                    <xdr:rowOff>47625</xdr:rowOff>
                  </to>
                </anchor>
              </controlPr>
            </control>
          </mc:Choice>
        </mc:AlternateContent>
        <mc:AlternateContent xmlns:mc="http://schemas.openxmlformats.org/markup-compatibility/2006">
          <mc:Choice Requires="x14">
            <control shapeId="2107" r:id="rId62" name="Check Box 59">
              <controlPr locked="0" defaultSize="0" autoFill="0" autoLine="0" autoPict="0">
                <anchor moveWithCells="1">
                  <from>
                    <xdr:col>9</xdr:col>
                    <xdr:colOff>485775</xdr:colOff>
                    <xdr:row>81</xdr:row>
                    <xdr:rowOff>9525</xdr:rowOff>
                  </from>
                  <to>
                    <xdr:col>10</xdr:col>
                    <xdr:colOff>133350</xdr:colOff>
                    <xdr:row>82</xdr:row>
                    <xdr:rowOff>47625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24A75-46BD-423E-92CC-0FC44F9980F5}">
  <sheetPr>
    <tabColor rgb="FF0070C0"/>
    <pageSetUpPr autoPageBreaks="0"/>
  </sheetPr>
  <dimension ref="A1:Z218"/>
  <sheetViews>
    <sheetView showGridLines="0" zoomScaleNormal="100" workbookViewId="0">
      <selection activeCell="B10" sqref="B10"/>
    </sheetView>
  </sheetViews>
  <sheetFormatPr defaultColWidth="0" defaultRowHeight="13.9" customHeight="1" zeroHeight="1" x14ac:dyDescent="0.2"/>
  <cols>
    <col min="1" max="1" width="6.140625" style="484" customWidth="1"/>
    <col min="2" max="2" width="5.140625" style="484" customWidth="1"/>
    <col min="3" max="5" width="12.7109375" style="484" customWidth="1"/>
    <col min="6" max="13" width="11.28515625" style="484" customWidth="1"/>
    <col min="14" max="14" width="79.85546875" style="631" bestFit="1" customWidth="1"/>
    <col min="15" max="15" width="34.7109375" style="484" hidden="1" customWidth="1"/>
    <col min="16" max="16" width="9.28515625" style="484" hidden="1" customWidth="1"/>
    <col min="17" max="17" width="12.42578125" style="484" hidden="1" customWidth="1"/>
    <col min="18" max="18" width="12.5703125" style="484" hidden="1" customWidth="1"/>
    <col min="19" max="19" width="11.140625" style="484" hidden="1" customWidth="1"/>
    <col min="20" max="20" width="9" style="484" hidden="1" customWidth="1"/>
    <col min="21" max="21" width="7.28515625" style="484" hidden="1" customWidth="1"/>
    <col min="22" max="22" width="34.5703125" style="484" hidden="1" customWidth="1"/>
    <col min="23" max="23" width="11.5703125" style="484" hidden="1" customWidth="1"/>
    <col min="24" max="24" width="9.28515625" style="484" hidden="1" customWidth="1"/>
    <col min="25" max="25" width="12.5703125" style="484" hidden="1" customWidth="1"/>
    <col min="26" max="26" width="11.140625" style="484" hidden="1" customWidth="1"/>
    <col min="27" max="16384" width="8.85546875" style="484" hidden="1"/>
  </cols>
  <sheetData>
    <row r="1" spans="1:22" ht="31.9" customHeight="1" x14ac:dyDescent="0.2">
      <c r="A1" s="865" t="s">
        <v>1140</v>
      </c>
      <c r="B1" s="865"/>
      <c r="C1" s="865"/>
      <c r="D1" s="865"/>
      <c r="E1" s="865"/>
      <c r="F1" s="865"/>
      <c r="G1" s="865"/>
      <c r="H1" s="865"/>
      <c r="I1" s="865"/>
      <c r="J1" s="865"/>
      <c r="K1" s="865"/>
      <c r="L1" s="865"/>
      <c r="M1" s="865"/>
      <c r="N1" s="630" t="s">
        <v>0</v>
      </c>
    </row>
    <row r="2" spans="1:22" ht="14.25" customHeight="1" x14ac:dyDescent="0.2">
      <c r="A2" s="629"/>
      <c r="B2" s="629"/>
      <c r="C2" s="629"/>
      <c r="D2" s="629"/>
      <c r="E2" s="629"/>
      <c r="F2" s="629"/>
      <c r="G2" s="629"/>
      <c r="H2" s="629"/>
      <c r="I2" s="629"/>
      <c r="J2" s="629"/>
      <c r="K2" s="629"/>
      <c r="L2" s="629"/>
      <c r="M2" s="629"/>
    </row>
    <row r="3" spans="1:22" ht="17.45" customHeight="1" x14ac:dyDescent="0.2">
      <c r="A3" s="1060" t="s">
        <v>1059</v>
      </c>
      <c r="B3" s="1061"/>
      <c r="C3" s="1061"/>
      <c r="D3" s="1061"/>
      <c r="E3" s="1061"/>
      <c r="F3" s="1061"/>
      <c r="G3" s="1061"/>
      <c r="H3" s="1061"/>
      <c r="I3" s="1061"/>
      <c r="J3" s="1061"/>
      <c r="K3" s="1061"/>
      <c r="L3" s="1061"/>
      <c r="M3" s="1062"/>
    </row>
    <row r="4" spans="1:22" ht="21" customHeight="1" x14ac:dyDescent="0.2">
      <c r="A4" s="1063" t="s">
        <v>1060</v>
      </c>
      <c r="B4" s="1064"/>
      <c r="C4" s="1064"/>
      <c r="D4" s="1064"/>
      <c r="E4" s="1064"/>
      <c r="F4" s="1064"/>
      <c r="G4" s="1064"/>
      <c r="H4" s="1064"/>
      <c r="I4" s="1064"/>
      <c r="J4" s="1064"/>
      <c r="K4" s="1064"/>
      <c r="L4" s="1064"/>
      <c r="M4" s="1065"/>
    </row>
    <row r="5" spans="1:22" ht="21" customHeight="1" x14ac:dyDescent="0.2">
      <c r="A5" s="1063" t="s">
        <v>1061</v>
      </c>
      <c r="B5" s="1064"/>
      <c r="C5" s="1064"/>
      <c r="D5" s="1064"/>
      <c r="E5" s="1064"/>
      <c r="F5" s="1064"/>
      <c r="G5" s="1064"/>
      <c r="H5" s="1064"/>
      <c r="I5" s="1064"/>
      <c r="J5" s="1064"/>
      <c r="K5" s="1064"/>
      <c r="L5" s="1064"/>
      <c r="M5" s="1065"/>
    </row>
    <row r="6" spans="1:22" ht="36.75" customHeight="1" x14ac:dyDescent="0.2">
      <c r="A6" s="1066" t="s">
        <v>1062</v>
      </c>
      <c r="B6" s="1067"/>
      <c r="C6" s="1067"/>
      <c r="D6" s="1067"/>
      <c r="E6" s="1067"/>
      <c r="F6" s="1067"/>
      <c r="G6" s="1067"/>
      <c r="H6" s="1067"/>
      <c r="I6" s="1067"/>
      <c r="J6" s="1067"/>
      <c r="K6" s="1067"/>
      <c r="L6" s="1067"/>
      <c r="M6" s="1068"/>
    </row>
    <row r="7" spans="1:22" ht="14.25" x14ac:dyDescent="0.2">
      <c r="A7" s="632"/>
      <c r="B7" s="632"/>
      <c r="C7" s="632"/>
      <c r="D7" s="632"/>
      <c r="E7" s="632"/>
      <c r="F7" s="632"/>
      <c r="G7" s="632"/>
      <c r="H7" s="632"/>
      <c r="I7" s="632"/>
      <c r="J7" s="632"/>
      <c r="K7" s="632"/>
      <c r="L7" s="632"/>
      <c r="M7" s="632"/>
    </row>
    <row r="8" spans="1:22" ht="33" customHeight="1" x14ac:dyDescent="0.2">
      <c r="A8" s="1056" t="s">
        <v>1141</v>
      </c>
      <c r="B8" s="1056"/>
      <c r="C8" s="1056"/>
      <c r="D8" s="1056"/>
      <c r="E8" s="1056"/>
      <c r="F8" s="1056"/>
      <c r="G8" s="1056"/>
      <c r="H8" s="1056"/>
      <c r="I8" s="1056"/>
      <c r="J8" s="1056"/>
      <c r="K8" s="1056"/>
      <c r="L8" s="1056"/>
      <c r="M8" s="1056"/>
    </row>
    <row r="9" spans="1:22" ht="14.25" x14ac:dyDescent="0.2"/>
    <row r="10" spans="1:22" ht="18" customHeight="1" x14ac:dyDescent="0.2">
      <c r="F10" s="553" t="s">
        <v>9</v>
      </c>
      <c r="G10" s="633" t="b">
        <v>0</v>
      </c>
      <c r="N10" s="631" t="str">
        <f>IF(AND(G11=FALSE,G10=TRUE),"Andare alla domanda 1a)","")</f>
        <v/>
      </c>
      <c r="O10" s="484" t="s">
        <v>9</v>
      </c>
      <c r="P10" s="588" t="str">
        <f>IF(G10=TRUE,"1","0")</f>
        <v>0</v>
      </c>
      <c r="Q10" s="634">
        <f>P10*1</f>
        <v>0</v>
      </c>
    </row>
    <row r="11" spans="1:22" ht="18" customHeight="1" x14ac:dyDescent="0.2">
      <c r="F11" s="553" t="s">
        <v>8</v>
      </c>
      <c r="G11" s="633" t="b">
        <v>0</v>
      </c>
      <c r="N11" s="631" t="str">
        <f>IF(AND(G11=TRUE,G10=FALSE),"Andare alla domanda 2)","")</f>
        <v/>
      </c>
      <c r="O11" s="484" t="s">
        <v>8</v>
      </c>
      <c r="P11" s="588" t="str">
        <f>IF(G11=TRUE,"1","0")</f>
        <v>0</v>
      </c>
      <c r="Q11" s="634">
        <f>P11*1</f>
        <v>0</v>
      </c>
    </row>
    <row r="12" spans="1:22" ht="14.25" x14ac:dyDescent="0.2">
      <c r="N12" s="631" t="str">
        <f>IF(G10+G11&gt;1,"Scegliere una sola opzione!","")</f>
        <v/>
      </c>
    </row>
    <row r="13" spans="1:22" ht="32.450000000000003" customHeight="1" x14ac:dyDescent="0.2">
      <c r="A13" s="1056" t="s">
        <v>1142</v>
      </c>
      <c r="B13" s="1056"/>
      <c r="C13" s="1056"/>
      <c r="D13" s="1056"/>
      <c r="E13" s="1056"/>
      <c r="F13" s="1056"/>
      <c r="G13" s="1056"/>
      <c r="H13" s="1056"/>
      <c r="I13" s="1056"/>
      <c r="J13" s="1056"/>
      <c r="K13" s="1056"/>
      <c r="L13" s="1056"/>
      <c r="M13" s="1056"/>
    </row>
    <row r="14" spans="1:22" ht="14.25" x14ac:dyDescent="0.2"/>
    <row r="15" spans="1:22" ht="18" customHeight="1" x14ac:dyDescent="0.2">
      <c r="C15" s="1057"/>
      <c r="D15" s="1058"/>
      <c r="E15" s="1058"/>
      <c r="F15" s="635" t="s">
        <v>1063</v>
      </c>
      <c r="G15" s="636" t="s">
        <v>1064</v>
      </c>
      <c r="P15" s="588" t="s">
        <v>1063</v>
      </c>
      <c r="Q15" s="588" t="s">
        <v>1064</v>
      </c>
      <c r="R15" s="588"/>
      <c r="U15" s="588" t="s">
        <v>1063</v>
      </c>
      <c r="V15" s="588" t="s">
        <v>1064</v>
      </c>
    </row>
    <row r="16" spans="1:22" ht="18" customHeight="1" x14ac:dyDescent="0.2">
      <c r="C16" s="1059" t="s">
        <v>1065</v>
      </c>
      <c r="D16" s="1059"/>
      <c r="E16" s="1059"/>
      <c r="F16" s="637" t="b">
        <v>0</v>
      </c>
      <c r="G16" s="637" t="b">
        <v>0</v>
      </c>
      <c r="O16" s="484" t="s">
        <v>1066</v>
      </c>
      <c r="P16" s="588" t="str">
        <f t="shared" ref="P16:Q18" si="0">IF(F16=TRUE,"1","0")</f>
        <v>0</v>
      </c>
      <c r="Q16" s="588" t="str">
        <f t="shared" si="0"/>
        <v>0</v>
      </c>
      <c r="R16" s="588"/>
      <c r="T16" s="484" t="s">
        <v>1066</v>
      </c>
      <c r="U16" s="634">
        <f>P16*1</f>
        <v>0</v>
      </c>
      <c r="V16" s="634">
        <f>Q16*1</f>
        <v>0</v>
      </c>
    </row>
    <row r="17" spans="1:23" ht="18" customHeight="1" x14ac:dyDescent="0.2">
      <c r="C17" s="1059" t="s">
        <v>1067</v>
      </c>
      <c r="D17" s="1059"/>
      <c r="E17" s="1059"/>
      <c r="F17" s="637" t="b">
        <v>0</v>
      </c>
      <c r="G17" s="637" t="b">
        <v>0</v>
      </c>
      <c r="O17" s="484" t="s">
        <v>1068</v>
      </c>
      <c r="P17" s="588" t="str">
        <f t="shared" si="0"/>
        <v>0</v>
      </c>
      <c r="Q17" s="588" t="str">
        <f t="shared" si="0"/>
        <v>0</v>
      </c>
      <c r="R17" s="588"/>
      <c r="T17" s="484" t="s">
        <v>1068</v>
      </c>
      <c r="U17" s="634">
        <f t="shared" ref="U17:V18" si="1">P17*1</f>
        <v>0</v>
      </c>
      <c r="V17" s="634">
        <f t="shared" si="1"/>
        <v>0</v>
      </c>
    </row>
    <row r="18" spans="1:23" ht="18" customHeight="1" x14ac:dyDescent="0.2">
      <c r="C18" s="1059" t="s">
        <v>1069</v>
      </c>
      <c r="D18" s="1059"/>
      <c r="E18" s="1059"/>
      <c r="F18" s="637" t="b">
        <v>0</v>
      </c>
      <c r="G18" s="637" t="b">
        <v>0</v>
      </c>
      <c r="O18" s="484" t="s">
        <v>1070</v>
      </c>
      <c r="P18" s="588" t="str">
        <f t="shared" si="0"/>
        <v>0</v>
      </c>
      <c r="Q18" s="588" t="str">
        <f t="shared" si="0"/>
        <v>0</v>
      </c>
      <c r="R18" s="588"/>
      <c r="T18" s="484" t="s">
        <v>1070</v>
      </c>
      <c r="U18" s="634">
        <f t="shared" si="1"/>
        <v>0</v>
      </c>
      <c r="V18" s="634">
        <f t="shared" si="1"/>
        <v>0</v>
      </c>
    </row>
    <row r="19" spans="1:23" ht="14.25" x14ac:dyDescent="0.2">
      <c r="P19" s="588"/>
      <c r="Q19" s="588"/>
      <c r="R19" s="588"/>
    </row>
    <row r="20" spans="1:23" ht="14.25" x14ac:dyDescent="0.2">
      <c r="P20" s="588"/>
      <c r="Q20" s="588"/>
      <c r="R20" s="588"/>
    </row>
    <row r="21" spans="1:23" ht="19.5" customHeight="1" x14ac:dyDescent="0.2">
      <c r="A21" s="1056" t="s">
        <v>1143</v>
      </c>
      <c r="B21" s="1056"/>
      <c r="C21" s="1056"/>
      <c r="D21" s="1056"/>
      <c r="E21" s="1056"/>
      <c r="F21" s="1056"/>
      <c r="G21" s="1056"/>
      <c r="H21" s="1056"/>
      <c r="I21" s="1056"/>
      <c r="J21" s="1056"/>
      <c r="K21" s="1056"/>
      <c r="L21" s="1056"/>
      <c r="M21" s="1056"/>
      <c r="P21" s="588"/>
      <c r="Q21" s="588"/>
      <c r="R21" s="588"/>
    </row>
    <row r="22" spans="1:23" ht="14.25" x14ac:dyDescent="0.2">
      <c r="N22" s="631" t="str">
        <f>IF(G23+G24&gt;1,"Scegliere una sola opzione!","")</f>
        <v/>
      </c>
      <c r="P22" s="588"/>
      <c r="Q22" s="588"/>
      <c r="R22" s="588"/>
    </row>
    <row r="23" spans="1:23" ht="18" customHeight="1" x14ac:dyDescent="0.2">
      <c r="F23" s="553" t="s">
        <v>9</v>
      </c>
      <c r="G23" s="633" t="b">
        <v>0</v>
      </c>
      <c r="N23" s="631" t="str">
        <f>IF(AND(G24=FALSE,G23=TRUE),"Andare alla domanda 2a)","")</f>
        <v/>
      </c>
      <c r="O23" s="484" t="s">
        <v>9</v>
      </c>
      <c r="P23" s="588">
        <f>IF(G23=TRUE,"1",0)</f>
        <v>0</v>
      </c>
      <c r="Q23" s="634">
        <f>1*P23</f>
        <v>0</v>
      </c>
      <c r="R23" s="588"/>
    </row>
    <row r="24" spans="1:23" ht="18" customHeight="1" x14ac:dyDescent="0.2">
      <c r="F24" s="553" t="s">
        <v>8</v>
      </c>
      <c r="G24" s="633" t="b">
        <v>0</v>
      </c>
      <c r="N24" s="631" t="str">
        <f>IF(AND(G24=TRUE,G23=FALSE),"Andare alla domanda 3)","")</f>
        <v/>
      </c>
      <c r="O24" s="484" t="s">
        <v>8</v>
      </c>
      <c r="P24" s="588" t="str">
        <f>IF(G24=TRUE,"1","0")</f>
        <v>0</v>
      </c>
      <c r="Q24" s="634">
        <f>1*P24</f>
        <v>0</v>
      </c>
      <c r="R24" s="588"/>
    </row>
    <row r="25" spans="1:23" ht="14.25" x14ac:dyDescent="0.2"/>
    <row r="26" spans="1:23" s="639" customFormat="1" ht="27.6" customHeight="1" x14ac:dyDescent="0.25">
      <c r="A26" s="1069" t="s">
        <v>1144</v>
      </c>
      <c r="B26" s="1069"/>
      <c r="C26" s="1069"/>
      <c r="D26" s="1069"/>
      <c r="E26" s="1069"/>
      <c r="F26" s="1069"/>
      <c r="G26" s="1069"/>
      <c r="H26" s="1069"/>
      <c r="I26" s="1069"/>
      <c r="J26" s="1069"/>
      <c r="K26" s="1069"/>
      <c r="L26" s="1069"/>
      <c r="M26" s="1069"/>
      <c r="N26" s="638"/>
    </row>
    <row r="27" spans="1:23" ht="14.25" x14ac:dyDescent="0.2"/>
    <row r="28" spans="1:23" ht="16.149999999999999" customHeight="1" x14ac:dyDescent="0.2">
      <c r="C28" s="1070"/>
      <c r="D28" s="1071"/>
      <c r="E28" s="1071"/>
      <c r="F28" s="1074" t="s">
        <v>1071</v>
      </c>
      <c r="G28" s="1075"/>
      <c r="H28" s="1074" t="s">
        <v>1072</v>
      </c>
      <c r="I28" s="1075"/>
      <c r="J28" s="1078" t="s">
        <v>1073</v>
      </c>
      <c r="K28" s="1075"/>
      <c r="L28" s="640"/>
    </row>
    <row r="29" spans="1:23" ht="16.899999999999999" customHeight="1" x14ac:dyDescent="0.2">
      <c r="C29" s="1072"/>
      <c r="D29" s="1073"/>
      <c r="E29" s="1073"/>
      <c r="F29" s="1076"/>
      <c r="G29" s="1077"/>
      <c r="H29" s="1076"/>
      <c r="I29" s="1077"/>
      <c r="J29" s="1079"/>
      <c r="K29" s="1077"/>
      <c r="L29" s="640"/>
      <c r="P29" s="588" t="s">
        <v>1074</v>
      </c>
      <c r="Q29" s="588" t="s">
        <v>1075</v>
      </c>
      <c r="R29" s="588" t="s">
        <v>1076</v>
      </c>
      <c r="U29" s="588" t="s">
        <v>1074</v>
      </c>
      <c r="V29" s="588" t="s">
        <v>1075</v>
      </c>
      <c r="W29" s="588" t="s">
        <v>1076</v>
      </c>
    </row>
    <row r="30" spans="1:23" ht="18" customHeight="1" x14ac:dyDescent="0.2">
      <c r="C30" s="1080" t="s">
        <v>1077</v>
      </c>
      <c r="D30" s="1081"/>
      <c r="E30" s="1082"/>
      <c r="F30" s="1083" t="b">
        <v>0</v>
      </c>
      <c r="G30" s="1084"/>
      <c r="H30" s="1083" t="b">
        <v>0</v>
      </c>
      <c r="I30" s="1084"/>
      <c r="J30" s="1083" t="b">
        <v>0</v>
      </c>
      <c r="K30" s="1084"/>
      <c r="L30" s="641"/>
      <c r="O30" s="484" t="s">
        <v>1078</v>
      </c>
      <c r="P30" s="588" t="str">
        <f>IF(F30=TRUE,"1","0")</f>
        <v>0</v>
      </c>
      <c r="Q30" s="588" t="str">
        <f>IF(H30=TRUE,"1","0")</f>
        <v>0</v>
      </c>
      <c r="R30" s="588" t="str">
        <f>IF(J30=TRUE,"1","0")</f>
        <v>0</v>
      </c>
      <c r="T30" s="484" t="s">
        <v>1078</v>
      </c>
      <c r="U30" s="634">
        <f>1*P30</f>
        <v>0</v>
      </c>
      <c r="V30" s="634">
        <f t="shared" ref="V30:W31" si="2">1*Q30</f>
        <v>0</v>
      </c>
      <c r="W30" s="634">
        <f t="shared" si="2"/>
        <v>0</v>
      </c>
    </row>
    <row r="31" spans="1:23" ht="18" customHeight="1" x14ac:dyDescent="0.2">
      <c r="C31" s="1085" t="s">
        <v>1079</v>
      </c>
      <c r="D31" s="1086"/>
      <c r="E31" s="1086"/>
      <c r="F31" s="1083" t="b">
        <v>0</v>
      </c>
      <c r="G31" s="1084"/>
      <c r="H31" s="1083" t="b">
        <v>0</v>
      </c>
      <c r="I31" s="1084"/>
      <c r="J31" s="1083" t="b">
        <v>0</v>
      </c>
      <c r="K31" s="1084"/>
      <c r="L31" s="641"/>
      <c r="O31" s="484" t="s">
        <v>1080</v>
      </c>
      <c r="P31" s="588" t="str">
        <f>IF(F31=TRUE,"1","0")</f>
        <v>0</v>
      </c>
      <c r="Q31" s="588" t="str">
        <f>IF(H31=TRUE,"1","0")</f>
        <v>0</v>
      </c>
      <c r="R31" s="588" t="str">
        <f>IF(J31=TRUE,"1","0")</f>
        <v>0</v>
      </c>
      <c r="T31" s="484" t="s">
        <v>1080</v>
      </c>
      <c r="U31" s="634">
        <f>1*P31</f>
        <v>0</v>
      </c>
      <c r="V31" s="634">
        <f t="shared" si="2"/>
        <v>0</v>
      </c>
      <c r="W31" s="634">
        <f t="shared" si="2"/>
        <v>0</v>
      </c>
    </row>
    <row r="32" spans="1:23" ht="14.25" x14ac:dyDescent="0.2"/>
    <row r="33" spans="1:26" ht="14.25" x14ac:dyDescent="0.2"/>
    <row r="34" spans="1:26" ht="33" customHeight="1" x14ac:dyDescent="0.2">
      <c r="A34" s="1056" t="s">
        <v>1145</v>
      </c>
      <c r="B34" s="1056"/>
      <c r="C34" s="1056"/>
      <c r="D34" s="1056"/>
      <c r="E34" s="1056"/>
      <c r="F34" s="1056"/>
      <c r="G34" s="1056"/>
      <c r="H34" s="1056"/>
      <c r="I34" s="1056"/>
      <c r="J34" s="1056"/>
      <c r="K34" s="1056"/>
      <c r="L34" s="1056"/>
      <c r="M34" s="1056"/>
    </row>
    <row r="35" spans="1:26" ht="14.25" x14ac:dyDescent="0.2"/>
    <row r="36" spans="1:26" ht="16.149999999999999" customHeight="1" x14ac:dyDescent="0.2">
      <c r="C36" s="1070"/>
      <c r="D36" s="1071"/>
      <c r="E36" s="1071"/>
      <c r="F36" s="1074" t="s">
        <v>1081</v>
      </c>
      <c r="G36" s="1075"/>
      <c r="H36" s="1074" t="s">
        <v>1082</v>
      </c>
      <c r="I36" s="1075"/>
      <c r="J36" s="1074" t="s">
        <v>1083</v>
      </c>
      <c r="K36" s="1075"/>
      <c r="L36" s="1074" t="s">
        <v>1084</v>
      </c>
      <c r="M36" s="1075"/>
    </row>
    <row r="37" spans="1:26" ht="20.45" customHeight="1" x14ac:dyDescent="0.2">
      <c r="C37" s="1072"/>
      <c r="D37" s="1073"/>
      <c r="E37" s="1073"/>
      <c r="F37" s="1076"/>
      <c r="G37" s="1077"/>
      <c r="H37" s="1076"/>
      <c r="I37" s="1077"/>
      <c r="J37" s="1076"/>
      <c r="K37" s="1077"/>
      <c r="L37" s="1076"/>
      <c r="M37" s="1077"/>
      <c r="P37" s="588" t="s">
        <v>1085</v>
      </c>
      <c r="Q37" s="588" t="s">
        <v>1086</v>
      </c>
      <c r="R37" s="588" t="s">
        <v>1087</v>
      </c>
      <c r="S37" s="588" t="s">
        <v>1088</v>
      </c>
      <c r="W37" s="588" t="s">
        <v>1085</v>
      </c>
      <c r="X37" s="588" t="s">
        <v>1086</v>
      </c>
      <c r="Y37" s="588" t="s">
        <v>1087</v>
      </c>
      <c r="Z37" s="588" t="s">
        <v>1088</v>
      </c>
    </row>
    <row r="38" spans="1:26" ht="18" customHeight="1" x14ac:dyDescent="0.2">
      <c r="C38" s="1059" t="s">
        <v>1089</v>
      </c>
      <c r="D38" s="1059"/>
      <c r="E38" s="1059"/>
      <c r="F38" s="1087" t="b">
        <v>0</v>
      </c>
      <c r="G38" s="1087"/>
      <c r="H38" s="1087" t="b">
        <v>0</v>
      </c>
      <c r="I38" s="1087"/>
      <c r="J38" s="1087" t="b">
        <v>0</v>
      </c>
      <c r="K38" s="1087"/>
      <c r="L38" s="1087" t="b">
        <v>0</v>
      </c>
      <c r="M38" s="1087"/>
      <c r="N38" s="631" t="str">
        <f>IF(F38+H38+J38+L38&gt;1,"Inserire una sola opzione!","")</f>
        <v/>
      </c>
      <c r="O38" s="484" t="s">
        <v>1090</v>
      </c>
      <c r="P38" s="588" t="str">
        <f>IF(F38=TRUE,"1","0")</f>
        <v>0</v>
      </c>
      <c r="Q38" s="588" t="str">
        <f>IF(H38=TRUE,"1","0")</f>
        <v>0</v>
      </c>
      <c r="R38" s="588" t="str">
        <f>IF(J38=TRUE,"1","0")</f>
        <v>0</v>
      </c>
      <c r="S38" s="588" t="str">
        <f>IF(L38=TRUE,"1","0")</f>
        <v>0</v>
      </c>
      <c r="V38" s="484" t="s">
        <v>1090</v>
      </c>
      <c r="W38" s="634">
        <f>1*P38</f>
        <v>0</v>
      </c>
      <c r="X38" s="634">
        <f t="shared" ref="X38:Z42" si="3">1*Q38</f>
        <v>0</v>
      </c>
      <c r="Y38" s="634">
        <f t="shared" si="3"/>
        <v>0</v>
      </c>
      <c r="Z38" s="634">
        <f t="shared" si="3"/>
        <v>0</v>
      </c>
    </row>
    <row r="39" spans="1:26" ht="18" customHeight="1" x14ac:dyDescent="0.2">
      <c r="C39" s="1059" t="s">
        <v>1091</v>
      </c>
      <c r="D39" s="1059"/>
      <c r="E39" s="1059"/>
      <c r="F39" s="1087" t="b">
        <v>0</v>
      </c>
      <c r="G39" s="1087"/>
      <c r="H39" s="1087" t="b">
        <v>0</v>
      </c>
      <c r="I39" s="1087"/>
      <c r="J39" s="1087" t="b">
        <v>0</v>
      </c>
      <c r="K39" s="1087"/>
      <c r="L39" s="1087" t="b">
        <v>0</v>
      </c>
      <c r="M39" s="1087"/>
      <c r="N39" s="631" t="str">
        <f>IF(F39+H39+J39+L39&gt;1,"Inserire una sola opzione!","")</f>
        <v/>
      </c>
      <c r="O39" s="484" t="s">
        <v>1092</v>
      </c>
      <c r="P39" s="588" t="str">
        <f t="shared" ref="P39:P42" si="4">IF(F39=TRUE,"1","0")</f>
        <v>0</v>
      </c>
      <c r="Q39" s="588" t="str">
        <f t="shared" ref="Q39:Q42" si="5">IF(H39=TRUE,"1","0")</f>
        <v>0</v>
      </c>
      <c r="R39" s="588" t="str">
        <f t="shared" ref="R39:R42" si="6">IF(J39=TRUE,"1","0")</f>
        <v>0</v>
      </c>
      <c r="S39" s="588" t="str">
        <f t="shared" ref="S39:S42" si="7">IF(L39=TRUE,"1","0")</f>
        <v>0</v>
      </c>
      <c r="V39" s="484" t="s">
        <v>1092</v>
      </c>
      <c r="W39" s="634">
        <f t="shared" ref="W39:W42" si="8">1*P39</f>
        <v>0</v>
      </c>
      <c r="X39" s="634">
        <f t="shared" si="3"/>
        <v>0</v>
      </c>
      <c r="Y39" s="634">
        <f t="shared" si="3"/>
        <v>0</v>
      </c>
      <c r="Z39" s="634">
        <f t="shared" si="3"/>
        <v>0</v>
      </c>
    </row>
    <row r="40" spans="1:26" ht="18" customHeight="1" x14ac:dyDescent="0.2">
      <c r="C40" s="1059" t="s">
        <v>1093</v>
      </c>
      <c r="D40" s="1059"/>
      <c r="E40" s="1059"/>
      <c r="F40" s="1087" t="b">
        <v>0</v>
      </c>
      <c r="G40" s="1087"/>
      <c r="H40" s="1087" t="b">
        <v>0</v>
      </c>
      <c r="I40" s="1087"/>
      <c r="J40" s="1087" t="b">
        <v>0</v>
      </c>
      <c r="K40" s="1087"/>
      <c r="L40" s="1087" t="b">
        <v>0</v>
      </c>
      <c r="M40" s="1087"/>
      <c r="N40" s="631" t="str">
        <f>IF(F40+H40+J40+L40&gt;1,"Inserire una sola opzione!","")</f>
        <v/>
      </c>
      <c r="O40" s="484" t="s">
        <v>1094</v>
      </c>
      <c r="P40" s="588" t="str">
        <f t="shared" si="4"/>
        <v>0</v>
      </c>
      <c r="Q40" s="588" t="str">
        <f t="shared" si="5"/>
        <v>0</v>
      </c>
      <c r="R40" s="588" t="str">
        <f t="shared" si="6"/>
        <v>0</v>
      </c>
      <c r="S40" s="588" t="str">
        <f t="shared" si="7"/>
        <v>0</v>
      </c>
      <c r="V40" s="484" t="s">
        <v>1094</v>
      </c>
      <c r="W40" s="634">
        <f t="shared" si="8"/>
        <v>0</v>
      </c>
      <c r="X40" s="634">
        <f t="shared" si="3"/>
        <v>0</v>
      </c>
      <c r="Y40" s="634">
        <f t="shared" si="3"/>
        <v>0</v>
      </c>
      <c r="Z40" s="634">
        <f t="shared" si="3"/>
        <v>0</v>
      </c>
    </row>
    <row r="41" spans="1:26" ht="18" customHeight="1" x14ac:dyDescent="0.2">
      <c r="C41" s="1088" t="s">
        <v>1095</v>
      </c>
      <c r="D41" s="1059"/>
      <c r="E41" s="1059"/>
      <c r="F41" s="1087" t="b">
        <v>0</v>
      </c>
      <c r="G41" s="1087"/>
      <c r="H41" s="1087" t="b">
        <v>0</v>
      </c>
      <c r="I41" s="1087"/>
      <c r="J41" s="1087" t="b">
        <v>0</v>
      </c>
      <c r="K41" s="1087"/>
      <c r="L41" s="1087" t="b">
        <v>0</v>
      </c>
      <c r="M41" s="1087"/>
      <c r="N41" s="631" t="str">
        <f>IF(F41+H41+J41+L41&gt;1,"Inserire una sola opzione!","")</f>
        <v/>
      </c>
      <c r="O41" s="484" t="s">
        <v>1095</v>
      </c>
      <c r="P41" s="588" t="str">
        <f t="shared" si="4"/>
        <v>0</v>
      </c>
      <c r="Q41" s="588" t="str">
        <f t="shared" si="5"/>
        <v>0</v>
      </c>
      <c r="R41" s="588" t="str">
        <f t="shared" si="6"/>
        <v>0</v>
      </c>
      <c r="S41" s="588" t="str">
        <f t="shared" si="7"/>
        <v>0</v>
      </c>
      <c r="V41" s="484" t="s">
        <v>1095</v>
      </c>
      <c r="W41" s="634">
        <f t="shared" si="8"/>
        <v>0</v>
      </c>
      <c r="X41" s="634">
        <f t="shared" si="3"/>
        <v>0</v>
      </c>
      <c r="Y41" s="634">
        <f t="shared" si="3"/>
        <v>0</v>
      </c>
      <c r="Z41" s="634">
        <f t="shared" si="3"/>
        <v>0</v>
      </c>
    </row>
    <row r="42" spans="1:26" ht="18" customHeight="1" x14ac:dyDescent="0.2">
      <c r="C42" s="1088" t="s">
        <v>1071</v>
      </c>
      <c r="D42" s="1059"/>
      <c r="E42" s="1059"/>
      <c r="F42" s="1087" t="b">
        <v>0</v>
      </c>
      <c r="G42" s="1087"/>
      <c r="H42" s="1087" t="b">
        <v>0</v>
      </c>
      <c r="I42" s="1087"/>
      <c r="J42" s="1087" t="b">
        <v>0</v>
      </c>
      <c r="K42" s="1087"/>
      <c r="L42" s="1087" t="b">
        <v>0</v>
      </c>
      <c r="M42" s="1087"/>
      <c r="N42" s="631" t="str">
        <f>IF(F42+H42+J42+L42&gt;1,"Inserire una sola opzione!","")</f>
        <v/>
      </c>
      <c r="O42" s="484" t="s">
        <v>1071</v>
      </c>
      <c r="P42" s="588" t="str">
        <f t="shared" si="4"/>
        <v>0</v>
      </c>
      <c r="Q42" s="588" t="str">
        <f t="shared" si="5"/>
        <v>0</v>
      </c>
      <c r="R42" s="588" t="str">
        <f t="shared" si="6"/>
        <v>0</v>
      </c>
      <c r="S42" s="588" t="str">
        <f t="shared" si="7"/>
        <v>0</v>
      </c>
      <c r="V42" s="484" t="s">
        <v>1071</v>
      </c>
      <c r="W42" s="634">
        <f t="shared" si="8"/>
        <v>0</v>
      </c>
      <c r="X42" s="634">
        <f t="shared" si="3"/>
        <v>0</v>
      </c>
      <c r="Y42" s="634">
        <f t="shared" si="3"/>
        <v>0</v>
      </c>
      <c r="Z42" s="634">
        <f t="shared" si="3"/>
        <v>0</v>
      </c>
    </row>
    <row r="43" spans="1:26" ht="14.25" x14ac:dyDescent="0.2"/>
    <row r="44" spans="1:26" ht="27.6" customHeight="1" x14ac:dyDescent="0.2">
      <c r="A44" s="1069" t="s">
        <v>1146</v>
      </c>
      <c r="B44" s="1069"/>
      <c r="C44" s="1069"/>
      <c r="D44" s="1069"/>
      <c r="E44" s="1069"/>
      <c r="F44" s="1069"/>
      <c r="G44" s="1069"/>
      <c r="H44" s="1069"/>
      <c r="I44" s="1069"/>
      <c r="J44" s="1069"/>
      <c r="K44" s="1069"/>
      <c r="L44" s="1069"/>
      <c r="M44" s="1069"/>
    </row>
    <row r="45" spans="1:26" ht="14.25" x14ac:dyDescent="0.2"/>
    <row r="46" spans="1:26" ht="18" customHeight="1" x14ac:dyDescent="0.2">
      <c r="C46" s="1057"/>
      <c r="D46" s="1058"/>
      <c r="E46" s="1058"/>
      <c r="F46" s="642" t="s">
        <v>1096</v>
      </c>
      <c r="G46" s="642" t="s">
        <v>1097</v>
      </c>
      <c r="H46" s="643" t="s">
        <v>1098</v>
      </c>
      <c r="P46" s="588" t="s">
        <v>1096</v>
      </c>
      <c r="Q46" s="588" t="s">
        <v>1097</v>
      </c>
      <c r="R46" s="588" t="s">
        <v>1098</v>
      </c>
      <c r="W46" s="588" t="s">
        <v>1096</v>
      </c>
      <c r="X46" s="588" t="s">
        <v>1097</v>
      </c>
      <c r="Y46" s="588" t="s">
        <v>1098</v>
      </c>
    </row>
    <row r="47" spans="1:26" ht="18" customHeight="1" x14ac:dyDescent="0.2">
      <c r="C47" s="1059" t="s">
        <v>1089</v>
      </c>
      <c r="D47" s="1059"/>
      <c r="E47" s="1059"/>
      <c r="F47" s="637" t="b">
        <v>0</v>
      </c>
      <c r="G47" s="637" t="b">
        <v>0</v>
      </c>
      <c r="H47" s="637" t="b">
        <v>0</v>
      </c>
      <c r="N47" s="631" t="str">
        <f>IF(F47+G47+H47&gt;1,"Inserire una sola opzione!","")</f>
        <v/>
      </c>
      <c r="O47" s="484" t="s">
        <v>1090</v>
      </c>
      <c r="P47" s="588" t="str">
        <f>IF(F47=TRUE,"1","0")</f>
        <v>0</v>
      </c>
      <c r="Q47" s="588" t="str">
        <f t="shared" ref="Q47:R51" si="9">IF(G47=TRUE,"1","0")</f>
        <v>0</v>
      </c>
      <c r="R47" s="588" t="str">
        <f t="shared" si="9"/>
        <v>0</v>
      </c>
      <c r="V47" s="484" t="s">
        <v>1090</v>
      </c>
      <c r="W47" s="634">
        <f>1*P47</f>
        <v>0</v>
      </c>
      <c r="X47" s="634">
        <f t="shared" ref="X47:Y51" si="10">1*Q47</f>
        <v>0</v>
      </c>
      <c r="Y47" s="634">
        <f t="shared" si="10"/>
        <v>0</v>
      </c>
    </row>
    <row r="48" spans="1:26" ht="18" customHeight="1" x14ac:dyDescent="0.2">
      <c r="C48" s="1059" t="s">
        <v>1091</v>
      </c>
      <c r="D48" s="1059"/>
      <c r="E48" s="1059"/>
      <c r="F48" s="637" t="b">
        <v>0</v>
      </c>
      <c r="G48" s="637" t="b">
        <v>0</v>
      </c>
      <c r="H48" s="637" t="b">
        <v>0</v>
      </c>
      <c r="N48" s="631" t="str">
        <f t="shared" ref="N48:N51" si="11">IF(F48+G48+H48&gt;1,"Inserire una sola opzione!","")</f>
        <v/>
      </c>
      <c r="O48" s="484" t="s">
        <v>1092</v>
      </c>
      <c r="P48" s="588" t="str">
        <f t="shared" ref="P48:P51" si="12">IF(F48=TRUE,"1","0")</f>
        <v>0</v>
      </c>
      <c r="Q48" s="588" t="str">
        <f t="shared" si="9"/>
        <v>0</v>
      </c>
      <c r="R48" s="588" t="str">
        <f t="shared" si="9"/>
        <v>0</v>
      </c>
      <c r="V48" s="484" t="s">
        <v>1092</v>
      </c>
      <c r="W48" s="634">
        <f t="shared" ref="W48:W51" si="13">1*P48</f>
        <v>0</v>
      </c>
      <c r="X48" s="634">
        <f t="shared" si="10"/>
        <v>0</v>
      </c>
      <c r="Y48" s="634">
        <f t="shared" si="10"/>
        <v>0</v>
      </c>
    </row>
    <row r="49" spans="1:25" ht="18" customHeight="1" x14ac:dyDescent="0.2">
      <c r="C49" s="1059" t="s">
        <v>1093</v>
      </c>
      <c r="D49" s="1059"/>
      <c r="E49" s="1059"/>
      <c r="F49" s="637" t="b">
        <v>0</v>
      </c>
      <c r="G49" s="637" t="b">
        <v>0</v>
      </c>
      <c r="H49" s="637" t="b">
        <v>0</v>
      </c>
      <c r="N49" s="631" t="str">
        <f t="shared" si="11"/>
        <v/>
      </c>
      <c r="O49" s="484" t="s">
        <v>1094</v>
      </c>
      <c r="P49" s="588" t="str">
        <f t="shared" si="12"/>
        <v>0</v>
      </c>
      <c r="Q49" s="588" t="str">
        <f t="shared" si="9"/>
        <v>0</v>
      </c>
      <c r="R49" s="588" t="str">
        <f t="shared" si="9"/>
        <v>0</v>
      </c>
      <c r="V49" s="484" t="s">
        <v>1094</v>
      </c>
      <c r="W49" s="634">
        <f t="shared" si="13"/>
        <v>0</v>
      </c>
      <c r="X49" s="634">
        <f t="shared" si="10"/>
        <v>0</v>
      </c>
      <c r="Y49" s="634">
        <f t="shared" si="10"/>
        <v>0</v>
      </c>
    </row>
    <row r="50" spans="1:25" ht="18" customHeight="1" x14ac:dyDescent="0.2">
      <c r="C50" s="1088" t="s">
        <v>1095</v>
      </c>
      <c r="D50" s="1059"/>
      <c r="E50" s="1059"/>
      <c r="F50" s="637" t="b">
        <v>0</v>
      </c>
      <c r="G50" s="637" t="b">
        <v>0</v>
      </c>
      <c r="H50" s="637" t="b">
        <v>0</v>
      </c>
      <c r="N50" s="631" t="str">
        <f t="shared" si="11"/>
        <v/>
      </c>
      <c r="O50" s="484" t="s">
        <v>1095</v>
      </c>
      <c r="P50" s="588" t="str">
        <f t="shared" si="12"/>
        <v>0</v>
      </c>
      <c r="Q50" s="588" t="str">
        <f t="shared" si="9"/>
        <v>0</v>
      </c>
      <c r="R50" s="588" t="str">
        <f t="shared" si="9"/>
        <v>0</v>
      </c>
      <c r="V50" s="484" t="s">
        <v>1095</v>
      </c>
      <c r="W50" s="634">
        <f t="shared" si="13"/>
        <v>0</v>
      </c>
      <c r="X50" s="634">
        <f t="shared" si="10"/>
        <v>0</v>
      </c>
      <c r="Y50" s="634">
        <f t="shared" si="10"/>
        <v>0</v>
      </c>
    </row>
    <row r="51" spans="1:25" ht="18" customHeight="1" x14ac:dyDescent="0.2">
      <c r="C51" s="1088" t="s">
        <v>1071</v>
      </c>
      <c r="D51" s="1059"/>
      <c r="E51" s="1059"/>
      <c r="F51" s="637" t="b">
        <v>0</v>
      </c>
      <c r="G51" s="637" t="b">
        <v>0</v>
      </c>
      <c r="H51" s="637" t="b">
        <v>0</v>
      </c>
      <c r="N51" s="631" t="str">
        <f t="shared" si="11"/>
        <v/>
      </c>
      <c r="O51" s="484" t="s">
        <v>1071</v>
      </c>
      <c r="P51" s="588" t="str">
        <f t="shared" si="12"/>
        <v>0</v>
      </c>
      <c r="Q51" s="588" t="str">
        <f t="shared" si="9"/>
        <v>0</v>
      </c>
      <c r="R51" s="588" t="str">
        <f t="shared" si="9"/>
        <v>0</v>
      </c>
      <c r="V51" s="484" t="s">
        <v>1071</v>
      </c>
      <c r="W51" s="634">
        <f t="shared" si="13"/>
        <v>0</v>
      </c>
      <c r="X51" s="634">
        <f t="shared" si="10"/>
        <v>0</v>
      </c>
      <c r="Y51" s="634">
        <f t="shared" si="10"/>
        <v>0</v>
      </c>
    </row>
    <row r="52" spans="1:25" ht="14.25" x14ac:dyDescent="0.2"/>
    <row r="53" spans="1:25" ht="25.9" customHeight="1" x14ac:dyDescent="0.2">
      <c r="A53" s="1069" t="s">
        <v>1147</v>
      </c>
      <c r="B53" s="1069"/>
      <c r="C53" s="1069"/>
      <c r="D53" s="1069"/>
      <c r="E53" s="1069"/>
      <c r="F53" s="1069"/>
      <c r="G53" s="1069"/>
      <c r="H53" s="1069"/>
      <c r="I53" s="1069"/>
      <c r="J53" s="1069"/>
      <c r="K53" s="1069"/>
      <c r="L53" s="1069"/>
      <c r="M53" s="1069"/>
    </row>
    <row r="54" spans="1:25" ht="15" thickBot="1" x14ac:dyDescent="0.25">
      <c r="N54" s="631" t="str">
        <f>IF(OR(F56="",H56=""),"VALORE MANCANTE! Inserire 0 se nessun dipendente o nessuna donna under 40","")</f>
        <v>VALORE MANCANTE! Inserire 0 se nessun dipendente o nessuna donna under 40</v>
      </c>
    </row>
    <row r="55" spans="1:25" ht="18" customHeight="1" x14ac:dyDescent="0.2">
      <c r="F55" s="1094" t="s">
        <v>989</v>
      </c>
      <c r="G55" s="1095"/>
      <c r="H55" s="1090" t="s">
        <v>1099</v>
      </c>
      <c r="I55" s="1092"/>
      <c r="N55" s="631" t="str">
        <f>IF(H56&gt;F56,"Il numero di dipendenti donna è superiore al TOTALE!","")</f>
        <v/>
      </c>
    </row>
    <row r="56" spans="1:25" ht="18" customHeight="1" thickBot="1" x14ac:dyDescent="0.25">
      <c r="F56" s="1096"/>
      <c r="G56" s="1097"/>
      <c r="H56" s="1098"/>
      <c r="I56" s="1099"/>
      <c r="N56" s="631" t="str">
        <f>IF(F56&gt;SUM('I. Questionario nazionale'!D44:K44)/2,"Il numero di under 40 è superiore al totale dei dipendenti indicato al punto B.1!","")</f>
        <v/>
      </c>
    </row>
    <row r="57" spans="1:25" ht="14.25" x14ac:dyDescent="0.2">
      <c r="N57" s="631" t="str">
        <f>IF(H56&gt;('I. Questionario nazionale'!F44+'I. Questionario nazionale'!J44)/2,"Il numero di donne under 40 è superiore al totale delle dipendenti indicato al punto B.1!","")</f>
        <v/>
      </c>
    </row>
    <row r="58" spans="1:25" ht="28.15" customHeight="1" x14ac:dyDescent="0.2">
      <c r="A58" s="1069" t="s">
        <v>1148</v>
      </c>
      <c r="B58" s="1069"/>
      <c r="C58" s="1069"/>
      <c r="D58" s="1069"/>
      <c r="E58" s="1069"/>
      <c r="F58" s="1069"/>
      <c r="G58" s="1069"/>
      <c r="H58" s="1069"/>
      <c r="I58" s="1069"/>
      <c r="J58" s="1069"/>
      <c r="K58" s="1069"/>
      <c r="L58" s="1069"/>
      <c r="M58" s="1069"/>
    </row>
    <row r="59" spans="1:25" ht="14.25" x14ac:dyDescent="0.2"/>
    <row r="60" spans="1:25" ht="44.25" customHeight="1" x14ac:dyDescent="0.2">
      <c r="C60" s="1057"/>
      <c r="D60" s="1058"/>
      <c r="E60" s="1089"/>
      <c r="F60" s="1090" t="s">
        <v>1100</v>
      </c>
      <c r="G60" s="1090"/>
      <c r="H60" s="1091" t="s">
        <v>1101</v>
      </c>
      <c r="I60" s="1092"/>
    </row>
    <row r="61" spans="1:25" ht="18" customHeight="1" x14ac:dyDescent="0.2">
      <c r="C61" s="1059" t="s">
        <v>1089</v>
      </c>
      <c r="D61" s="1059"/>
      <c r="E61" s="1059"/>
      <c r="F61" s="1093"/>
      <c r="G61" s="1093"/>
      <c r="H61" s="1093"/>
      <c r="I61" s="1093"/>
      <c r="N61" s="631" t="str">
        <f>IF(F61="","VALORE MANCANTE! Inserire 0 se nessuna dipendente ne ha usufruito","")</f>
        <v>VALORE MANCANTE! Inserire 0 se nessuna dipendente ne ha usufruito</v>
      </c>
    </row>
    <row r="62" spans="1:25" ht="18" customHeight="1" x14ac:dyDescent="0.2">
      <c r="C62" s="1059" t="s">
        <v>1091</v>
      </c>
      <c r="D62" s="1059"/>
      <c r="E62" s="1059"/>
      <c r="F62" s="1093"/>
      <c r="G62" s="1093"/>
      <c r="H62" s="1093"/>
      <c r="I62" s="1093"/>
      <c r="N62" s="631" t="str">
        <f>IF(F62="","VALORE MANCANTE! Inserire 0 se nessun dipendente ne ha usufruito","")</f>
        <v>VALORE MANCANTE! Inserire 0 se nessun dipendente ne ha usufruito</v>
      </c>
    </row>
    <row r="63" spans="1:25" ht="18" customHeight="1" x14ac:dyDescent="0.2">
      <c r="C63" s="1059" t="s">
        <v>1102</v>
      </c>
      <c r="D63" s="1059"/>
      <c r="E63" s="1059"/>
      <c r="F63" s="1093"/>
      <c r="G63" s="1093"/>
      <c r="H63" s="1093"/>
      <c r="I63" s="1093"/>
      <c r="N63" s="631" t="str">
        <f>IF(F63="","VALORE MANCANTE! Inserire 0 se nessuna dipendente ne ha usufruito","")</f>
        <v>VALORE MANCANTE! Inserire 0 se nessuna dipendente ne ha usufruito</v>
      </c>
    </row>
    <row r="64" spans="1:25" ht="18" customHeight="1" x14ac:dyDescent="0.2">
      <c r="C64" s="1059" t="s">
        <v>1103</v>
      </c>
      <c r="D64" s="1059"/>
      <c r="E64" s="1059"/>
      <c r="F64" s="1093"/>
      <c r="G64" s="1093"/>
      <c r="H64" s="1093"/>
      <c r="I64" s="1093"/>
      <c r="N64" s="631" t="str">
        <f>IF(F64="","VALORE MANCANTE! Inserire 0 se nessun dipendente ne ha usufruito","")</f>
        <v>VALORE MANCANTE! Inserire 0 se nessun dipendente ne ha usufruito</v>
      </c>
    </row>
    <row r="65" spans="1:17" ht="14.25" x14ac:dyDescent="0.2"/>
    <row r="66" spans="1:17" ht="25.9" customHeight="1" x14ac:dyDescent="0.2">
      <c r="A66" s="1069" t="s">
        <v>1149</v>
      </c>
      <c r="B66" s="1069"/>
      <c r="C66" s="1069"/>
      <c r="D66" s="1069"/>
      <c r="E66" s="1069"/>
      <c r="F66" s="1069"/>
      <c r="G66" s="1069"/>
      <c r="H66" s="1069"/>
      <c r="I66" s="1069"/>
      <c r="J66" s="1069"/>
      <c r="K66" s="1069"/>
      <c r="L66" s="1069"/>
      <c r="M66" s="1069"/>
    </row>
    <row r="67" spans="1:17" ht="14.25" x14ac:dyDescent="0.2"/>
    <row r="68" spans="1:17" ht="18" customHeight="1" x14ac:dyDescent="0.2">
      <c r="D68" s="1100" t="s">
        <v>1104</v>
      </c>
      <c r="E68" s="1100"/>
      <c r="F68" s="1100"/>
      <c r="G68" s="1100"/>
      <c r="H68" s="1100"/>
      <c r="I68" s="644" t="b">
        <v>0</v>
      </c>
      <c r="O68" s="484" t="s">
        <v>1105</v>
      </c>
      <c r="P68" s="484" t="str">
        <f>IF(I68=TRUE,"1","0")</f>
        <v>0</v>
      </c>
      <c r="Q68" s="500">
        <f>1*P68</f>
        <v>0</v>
      </c>
    </row>
    <row r="69" spans="1:17" ht="18" customHeight="1" x14ac:dyDescent="0.2">
      <c r="D69" s="1100" t="s">
        <v>1106</v>
      </c>
      <c r="E69" s="1100"/>
      <c r="F69" s="1100"/>
      <c r="G69" s="1100"/>
      <c r="H69" s="1100"/>
      <c r="I69" s="644" t="b">
        <v>0</v>
      </c>
      <c r="O69" s="484" t="s">
        <v>1107</v>
      </c>
      <c r="P69" s="484" t="str">
        <f t="shared" ref="P69:P76" si="14">IF(I69=TRUE,"1","0")</f>
        <v>0</v>
      </c>
      <c r="Q69" s="500">
        <f t="shared" ref="Q69:Q76" si="15">1*P69</f>
        <v>0</v>
      </c>
    </row>
    <row r="70" spans="1:17" ht="18" customHeight="1" x14ac:dyDescent="0.2">
      <c r="D70" s="1100" t="s">
        <v>1108</v>
      </c>
      <c r="E70" s="1100"/>
      <c r="F70" s="1100"/>
      <c r="G70" s="1100"/>
      <c r="H70" s="1100"/>
      <c r="I70" s="644" t="b">
        <v>0</v>
      </c>
      <c r="O70" s="484" t="s">
        <v>1109</v>
      </c>
      <c r="P70" s="484" t="str">
        <f t="shared" si="14"/>
        <v>0</v>
      </c>
      <c r="Q70" s="500">
        <f t="shared" si="15"/>
        <v>0</v>
      </c>
    </row>
    <row r="71" spans="1:17" ht="18" customHeight="1" x14ac:dyDescent="0.2">
      <c r="D71" s="1100" t="s">
        <v>1110</v>
      </c>
      <c r="E71" s="1100"/>
      <c r="F71" s="1100"/>
      <c r="G71" s="1100"/>
      <c r="H71" s="1100"/>
      <c r="I71" s="644" t="b">
        <v>0</v>
      </c>
      <c r="O71" s="484" t="s">
        <v>1111</v>
      </c>
      <c r="P71" s="484" t="str">
        <f t="shared" si="14"/>
        <v>0</v>
      </c>
      <c r="Q71" s="500">
        <f t="shared" si="15"/>
        <v>0</v>
      </c>
    </row>
    <row r="72" spans="1:17" ht="18" customHeight="1" x14ac:dyDescent="0.2">
      <c r="D72" s="1100" t="s">
        <v>1112</v>
      </c>
      <c r="E72" s="1100"/>
      <c r="F72" s="1100"/>
      <c r="G72" s="1100"/>
      <c r="H72" s="1100"/>
      <c r="I72" s="644" t="b">
        <v>0</v>
      </c>
      <c r="O72" s="484" t="s">
        <v>1113</v>
      </c>
      <c r="P72" s="484" t="str">
        <f t="shared" si="14"/>
        <v>0</v>
      </c>
      <c r="Q72" s="500">
        <f t="shared" si="15"/>
        <v>0</v>
      </c>
    </row>
    <row r="73" spans="1:17" ht="18" customHeight="1" x14ac:dyDescent="0.2">
      <c r="D73" s="1100" t="s">
        <v>1114</v>
      </c>
      <c r="E73" s="1100"/>
      <c r="F73" s="1100"/>
      <c r="G73" s="1100"/>
      <c r="H73" s="1100"/>
      <c r="I73" s="644" t="b">
        <v>0</v>
      </c>
      <c r="O73" s="484" t="s">
        <v>1115</v>
      </c>
      <c r="P73" s="484" t="str">
        <f t="shared" si="14"/>
        <v>0</v>
      </c>
      <c r="Q73" s="500">
        <f t="shared" si="15"/>
        <v>0</v>
      </c>
    </row>
    <row r="74" spans="1:17" ht="18" customHeight="1" x14ac:dyDescent="0.2">
      <c r="D74" s="1100" t="s">
        <v>1116</v>
      </c>
      <c r="E74" s="1100"/>
      <c r="F74" s="1100"/>
      <c r="G74" s="1100"/>
      <c r="H74" s="1100"/>
      <c r="I74" s="644" t="b">
        <v>0</v>
      </c>
      <c r="O74" s="484" t="s">
        <v>1117</v>
      </c>
      <c r="P74" s="484" t="str">
        <f t="shared" si="14"/>
        <v>0</v>
      </c>
      <c r="Q74" s="500">
        <f t="shared" si="15"/>
        <v>0</v>
      </c>
    </row>
    <row r="75" spans="1:17" ht="18" customHeight="1" x14ac:dyDescent="0.2">
      <c r="D75" s="1100" t="s">
        <v>1118</v>
      </c>
      <c r="E75" s="1100"/>
      <c r="F75" s="1100"/>
      <c r="G75" s="1100"/>
      <c r="H75" s="1100"/>
      <c r="I75" s="644" t="b">
        <v>0</v>
      </c>
      <c r="O75" s="484" t="s">
        <v>1119</v>
      </c>
      <c r="P75" s="484" t="str">
        <f t="shared" si="14"/>
        <v>0</v>
      </c>
      <c r="Q75" s="500">
        <f t="shared" si="15"/>
        <v>0</v>
      </c>
    </row>
    <row r="76" spans="1:17" ht="18" customHeight="1" x14ac:dyDescent="0.2">
      <c r="D76" s="1101" t="s">
        <v>1120</v>
      </c>
      <c r="E76" s="1102"/>
      <c r="F76" s="1102"/>
      <c r="G76" s="1102"/>
      <c r="H76" s="1102"/>
      <c r="I76" s="645" t="b">
        <v>0</v>
      </c>
      <c r="O76" s="484" t="s">
        <v>1121</v>
      </c>
      <c r="P76" s="484" t="str">
        <f t="shared" si="14"/>
        <v>0</v>
      </c>
      <c r="Q76" s="500">
        <f t="shared" si="15"/>
        <v>0</v>
      </c>
    </row>
    <row r="77" spans="1:17" ht="14.25" x14ac:dyDescent="0.2"/>
    <row r="78" spans="1:17" ht="42.75" customHeight="1" x14ac:dyDescent="0.2">
      <c r="A78" s="1103" t="s">
        <v>1122</v>
      </c>
      <c r="B78" s="1104"/>
      <c r="C78" s="1104"/>
      <c r="D78" s="1104"/>
      <c r="E78" s="1104"/>
      <c r="F78" s="1104"/>
      <c r="G78" s="1104"/>
      <c r="H78" s="1104"/>
      <c r="I78" s="1104"/>
      <c r="J78" s="1104"/>
      <c r="K78" s="1104"/>
      <c r="L78" s="1104"/>
      <c r="M78" s="1104"/>
      <c r="N78" s="1104"/>
    </row>
    <row r="79" spans="1:17" ht="14.25" x14ac:dyDescent="0.2"/>
    <row r="80" spans="1:17" s="632" customFormat="1" ht="42" customHeight="1" x14ac:dyDescent="0.2">
      <c r="A80" s="1056" t="s">
        <v>1123</v>
      </c>
      <c r="B80" s="1056"/>
      <c r="C80" s="1056"/>
      <c r="D80" s="1056"/>
      <c r="E80" s="1056"/>
      <c r="F80" s="1056"/>
      <c r="G80" s="1056"/>
      <c r="H80" s="1056"/>
      <c r="I80" s="1056"/>
      <c r="J80" s="1056"/>
      <c r="K80" s="1056"/>
      <c r="L80" s="1056"/>
      <c r="M80" s="1056"/>
      <c r="N80" s="646"/>
    </row>
    <row r="81" spans="1:26" ht="14.25" x14ac:dyDescent="0.2"/>
    <row r="82" spans="1:26" ht="17.45" customHeight="1" x14ac:dyDescent="0.2">
      <c r="C82" s="1105"/>
      <c r="D82" s="1106"/>
      <c r="E82" s="1106"/>
      <c r="F82" s="1109" t="s">
        <v>1081</v>
      </c>
      <c r="G82" s="1110"/>
      <c r="H82" s="1109" t="s">
        <v>1082</v>
      </c>
      <c r="I82" s="1110"/>
      <c r="J82" s="1109" t="s">
        <v>1083</v>
      </c>
      <c r="K82" s="1110"/>
      <c r="L82" s="1109" t="s">
        <v>1124</v>
      </c>
      <c r="M82" s="1110"/>
    </row>
    <row r="83" spans="1:26" s="588" customFormat="1" ht="14.25" x14ac:dyDescent="0.2">
      <c r="A83" s="484"/>
      <c r="B83" s="484"/>
      <c r="C83" s="1107"/>
      <c r="D83" s="1108"/>
      <c r="E83" s="1108"/>
      <c r="F83" s="1111"/>
      <c r="G83" s="1112"/>
      <c r="H83" s="1111"/>
      <c r="I83" s="1112"/>
      <c r="J83" s="1111"/>
      <c r="K83" s="1112"/>
      <c r="L83" s="1111"/>
      <c r="M83" s="1112"/>
      <c r="N83" s="631"/>
      <c r="O83" s="484"/>
      <c r="P83" s="588" t="s">
        <v>1085</v>
      </c>
      <c r="Q83" s="588" t="s">
        <v>1086</v>
      </c>
      <c r="R83" s="588" t="s">
        <v>1087</v>
      </c>
      <c r="S83" s="588" t="s">
        <v>1125</v>
      </c>
      <c r="T83" s="484"/>
      <c r="U83" s="484"/>
      <c r="V83" s="484"/>
      <c r="W83" s="588" t="s">
        <v>1085</v>
      </c>
      <c r="X83" s="588" t="s">
        <v>1086</v>
      </c>
      <c r="Y83" s="588" t="s">
        <v>1087</v>
      </c>
      <c r="Z83" s="588" t="s">
        <v>1125</v>
      </c>
    </row>
    <row r="84" spans="1:26" s="588" customFormat="1" ht="33" customHeight="1" x14ac:dyDescent="0.2">
      <c r="A84" s="484"/>
      <c r="B84" s="484"/>
      <c r="C84" s="1113" t="s">
        <v>1126</v>
      </c>
      <c r="D84" s="1113"/>
      <c r="E84" s="1113"/>
      <c r="F84" s="1114" t="b">
        <v>0</v>
      </c>
      <c r="G84" s="1114"/>
      <c r="H84" s="1114" t="b">
        <v>0</v>
      </c>
      <c r="I84" s="1114"/>
      <c r="J84" s="1114" t="b">
        <v>0</v>
      </c>
      <c r="K84" s="1114"/>
      <c r="L84" s="1114" t="b">
        <v>0</v>
      </c>
      <c r="M84" s="1114"/>
      <c r="N84" s="638" t="str">
        <f>IF(F84+H84+J84+L84&gt;1,"Inserire una sola opzione!","")</f>
        <v/>
      </c>
      <c r="O84" s="632" t="s">
        <v>1127</v>
      </c>
      <c r="P84" s="647" t="str">
        <f>IF(F84=TRUE,"1","0")</f>
        <v>0</v>
      </c>
      <c r="Q84" s="647" t="str">
        <f>IF(H84=TRUE,"1","0")</f>
        <v>0</v>
      </c>
      <c r="R84" s="647" t="str">
        <f>IF(J84=TRUE,"1","0")</f>
        <v>0</v>
      </c>
      <c r="S84" s="647" t="str">
        <f>IF(L84=TRUE,"1","0")</f>
        <v>0</v>
      </c>
      <c r="T84" s="484"/>
      <c r="U84" s="484"/>
      <c r="V84" s="632" t="s">
        <v>1127</v>
      </c>
      <c r="W84" s="634">
        <f>1*P84</f>
        <v>0</v>
      </c>
      <c r="X84" s="634">
        <f t="shared" ref="X84:Z87" si="16">1*Q84</f>
        <v>0</v>
      </c>
      <c r="Y84" s="634">
        <f t="shared" si="16"/>
        <v>0</v>
      </c>
      <c r="Z84" s="634">
        <f t="shared" si="16"/>
        <v>0</v>
      </c>
    </row>
    <row r="85" spans="1:26" s="588" customFormat="1" ht="33" customHeight="1" x14ac:dyDescent="0.2">
      <c r="A85" s="484"/>
      <c r="B85" s="484"/>
      <c r="C85" s="1113" t="s">
        <v>1128</v>
      </c>
      <c r="D85" s="1113"/>
      <c r="E85" s="1113"/>
      <c r="F85" s="1114" t="b">
        <v>0</v>
      </c>
      <c r="G85" s="1114"/>
      <c r="H85" s="1114" t="b">
        <v>0</v>
      </c>
      <c r="I85" s="1114"/>
      <c r="J85" s="1114" t="b">
        <v>0</v>
      </c>
      <c r="K85" s="1114"/>
      <c r="L85" s="1114" t="b">
        <v>0</v>
      </c>
      <c r="M85" s="1114"/>
      <c r="N85" s="638" t="str">
        <f>IF(F85+H85+J85+L85&gt;1,"Inserire una sola opzione!","")</f>
        <v/>
      </c>
      <c r="O85" s="632" t="s">
        <v>1129</v>
      </c>
      <c r="P85" s="647" t="str">
        <f t="shared" ref="P85:P87" si="17">IF(F85=TRUE,"1","0")</f>
        <v>0</v>
      </c>
      <c r="Q85" s="647" t="str">
        <f t="shared" ref="Q85:Q87" si="18">IF(H85=TRUE,"1","0")</f>
        <v>0</v>
      </c>
      <c r="R85" s="647" t="str">
        <f t="shared" ref="R85:R87" si="19">IF(J85=TRUE,"1","0")</f>
        <v>0</v>
      </c>
      <c r="S85" s="647" t="str">
        <f t="shared" ref="S85:S87" si="20">IF(L85=TRUE,"1","0")</f>
        <v>0</v>
      </c>
      <c r="T85" s="484"/>
      <c r="U85" s="484"/>
      <c r="V85" s="632" t="s">
        <v>1129</v>
      </c>
      <c r="W85" s="634">
        <f t="shared" ref="W85:W87" si="21">1*P85</f>
        <v>0</v>
      </c>
      <c r="X85" s="634">
        <f t="shared" si="16"/>
        <v>0</v>
      </c>
      <c r="Y85" s="634">
        <f t="shared" si="16"/>
        <v>0</v>
      </c>
      <c r="Z85" s="634">
        <f t="shared" si="16"/>
        <v>0</v>
      </c>
    </row>
    <row r="86" spans="1:26" s="588" customFormat="1" ht="33" customHeight="1" x14ac:dyDescent="0.2">
      <c r="A86" s="484"/>
      <c r="B86" s="484"/>
      <c r="C86" s="1113" t="s">
        <v>1130</v>
      </c>
      <c r="D86" s="1113"/>
      <c r="E86" s="1113"/>
      <c r="F86" s="1114" t="b">
        <v>0</v>
      </c>
      <c r="G86" s="1114"/>
      <c r="H86" s="1114" t="b">
        <v>0</v>
      </c>
      <c r="I86" s="1114"/>
      <c r="J86" s="1114" t="b">
        <v>0</v>
      </c>
      <c r="K86" s="1114"/>
      <c r="L86" s="1114" t="b">
        <v>0</v>
      </c>
      <c r="M86" s="1114"/>
      <c r="N86" s="638" t="str">
        <f>IF(F86+H86+J86+L86&gt;1,"Inserire una sola opzione!","")</f>
        <v/>
      </c>
      <c r="O86" s="632" t="s">
        <v>1131</v>
      </c>
      <c r="P86" s="647" t="str">
        <f t="shared" si="17"/>
        <v>0</v>
      </c>
      <c r="Q86" s="647" t="str">
        <f t="shared" si="18"/>
        <v>0</v>
      </c>
      <c r="R86" s="647" t="str">
        <f t="shared" si="19"/>
        <v>0</v>
      </c>
      <c r="S86" s="647" t="str">
        <f t="shared" si="20"/>
        <v>0</v>
      </c>
      <c r="T86" s="484"/>
      <c r="U86" s="484"/>
      <c r="V86" s="632" t="s">
        <v>1131</v>
      </c>
      <c r="W86" s="634">
        <f t="shared" si="21"/>
        <v>0</v>
      </c>
      <c r="X86" s="634">
        <f t="shared" si="16"/>
        <v>0</v>
      </c>
      <c r="Y86" s="634">
        <f t="shared" si="16"/>
        <v>0</v>
      </c>
      <c r="Z86" s="634">
        <f t="shared" si="16"/>
        <v>0</v>
      </c>
    </row>
    <row r="87" spans="1:26" s="588" customFormat="1" ht="33" customHeight="1" x14ac:dyDescent="0.2">
      <c r="A87" s="484"/>
      <c r="B87" s="484"/>
      <c r="C87" s="1113" t="s">
        <v>1132</v>
      </c>
      <c r="D87" s="1113"/>
      <c r="E87" s="1113"/>
      <c r="F87" s="1114" t="b">
        <v>0</v>
      </c>
      <c r="G87" s="1114"/>
      <c r="H87" s="1114" t="b">
        <v>0</v>
      </c>
      <c r="I87" s="1114"/>
      <c r="J87" s="1114" t="b">
        <v>0</v>
      </c>
      <c r="K87" s="1114"/>
      <c r="L87" s="1114" t="b">
        <v>0</v>
      </c>
      <c r="M87" s="1114"/>
      <c r="N87" s="638" t="str">
        <f>IF(F87+H87+J87+L87&gt;1,"Inserire una sola opzione!","")</f>
        <v/>
      </c>
      <c r="O87" s="632" t="s">
        <v>1133</v>
      </c>
      <c r="P87" s="647" t="str">
        <f t="shared" si="17"/>
        <v>0</v>
      </c>
      <c r="Q87" s="647" t="str">
        <f t="shared" si="18"/>
        <v>0</v>
      </c>
      <c r="R87" s="647" t="str">
        <f t="shared" si="19"/>
        <v>0</v>
      </c>
      <c r="S87" s="647" t="str">
        <f t="shared" si="20"/>
        <v>0</v>
      </c>
      <c r="T87" s="484"/>
      <c r="U87" s="484"/>
      <c r="V87" s="632" t="s">
        <v>1133</v>
      </c>
      <c r="W87" s="634">
        <f t="shared" si="21"/>
        <v>0</v>
      </c>
      <c r="X87" s="634">
        <f t="shared" si="16"/>
        <v>0</v>
      </c>
      <c r="Y87" s="634">
        <f t="shared" si="16"/>
        <v>0</v>
      </c>
      <c r="Z87" s="634">
        <f t="shared" si="16"/>
        <v>0</v>
      </c>
    </row>
    <row r="88" spans="1:26" s="588" customFormat="1" ht="14.25" x14ac:dyDescent="0.2">
      <c r="A88" s="484"/>
      <c r="B88" s="484"/>
      <c r="C88" s="484"/>
      <c r="D88" s="484"/>
      <c r="E88" s="484"/>
      <c r="F88" s="484"/>
      <c r="G88" s="484"/>
      <c r="H88" s="484"/>
      <c r="I88" s="484"/>
      <c r="J88" s="484"/>
      <c r="K88" s="484"/>
      <c r="L88" s="484"/>
      <c r="M88" s="484"/>
      <c r="N88" s="631"/>
      <c r="O88" s="484"/>
      <c r="T88" s="484"/>
      <c r="U88" s="484"/>
      <c r="V88" s="484"/>
    </row>
    <row r="89" spans="1:26" s="588" customFormat="1" ht="28.9" customHeight="1" x14ac:dyDescent="0.2">
      <c r="A89" s="1069" t="s">
        <v>1134</v>
      </c>
      <c r="B89" s="1069"/>
      <c r="C89" s="1069"/>
      <c r="D89" s="1069"/>
      <c r="E89" s="1069"/>
      <c r="F89" s="1069"/>
      <c r="G89" s="1069"/>
      <c r="H89" s="1069"/>
      <c r="I89" s="1069"/>
      <c r="J89" s="1069"/>
      <c r="K89" s="1069"/>
      <c r="L89" s="1069"/>
      <c r="M89" s="1069"/>
      <c r="N89" s="631"/>
      <c r="O89" s="484"/>
      <c r="T89" s="484"/>
      <c r="U89" s="484"/>
      <c r="V89" s="484"/>
    </row>
    <row r="90" spans="1:26" s="588" customFormat="1" ht="14.25" x14ac:dyDescent="0.2">
      <c r="A90" s="484"/>
      <c r="B90" s="484"/>
      <c r="C90" s="484"/>
      <c r="D90" s="484"/>
      <c r="E90" s="484"/>
      <c r="F90" s="484"/>
      <c r="G90" s="484"/>
      <c r="H90" s="484"/>
      <c r="I90" s="484"/>
      <c r="J90" s="484"/>
      <c r="K90" s="484"/>
      <c r="L90" s="484"/>
      <c r="M90" s="484"/>
      <c r="N90" s="631"/>
      <c r="O90" s="484"/>
      <c r="T90" s="484"/>
      <c r="U90" s="484"/>
      <c r="V90" s="484"/>
    </row>
    <row r="91" spans="1:26" s="588" customFormat="1" ht="14.25" x14ac:dyDescent="0.2">
      <c r="A91" s="484"/>
      <c r="B91" s="484"/>
      <c r="C91" s="1105"/>
      <c r="D91" s="1106"/>
      <c r="E91" s="1106"/>
      <c r="F91" s="1109" t="s">
        <v>1081</v>
      </c>
      <c r="G91" s="1110"/>
      <c r="H91" s="1109" t="s">
        <v>1082</v>
      </c>
      <c r="I91" s="1110"/>
      <c r="J91" s="1109" t="s">
        <v>1083</v>
      </c>
      <c r="K91" s="1110"/>
      <c r="L91" s="1109" t="s">
        <v>1124</v>
      </c>
      <c r="M91" s="1110"/>
      <c r="N91" s="631"/>
      <c r="O91" s="484"/>
      <c r="T91" s="484"/>
      <c r="U91" s="484"/>
      <c r="V91" s="484"/>
    </row>
    <row r="92" spans="1:26" s="588" customFormat="1" ht="19.899999999999999" customHeight="1" x14ac:dyDescent="0.2">
      <c r="A92" s="484"/>
      <c r="B92" s="484"/>
      <c r="C92" s="1107"/>
      <c r="D92" s="1108"/>
      <c r="E92" s="1108"/>
      <c r="F92" s="1111"/>
      <c r="G92" s="1112"/>
      <c r="H92" s="1111"/>
      <c r="I92" s="1112"/>
      <c r="J92" s="1111"/>
      <c r="K92" s="1112"/>
      <c r="L92" s="1111"/>
      <c r="M92" s="1112"/>
      <c r="N92" s="631"/>
      <c r="O92" s="484"/>
      <c r="P92" s="588" t="s">
        <v>1085</v>
      </c>
      <c r="Q92" s="588" t="s">
        <v>1086</v>
      </c>
      <c r="R92" s="588" t="s">
        <v>1087</v>
      </c>
      <c r="S92" s="588" t="s">
        <v>1125</v>
      </c>
      <c r="T92" s="484"/>
      <c r="U92" s="484"/>
      <c r="V92" s="484"/>
      <c r="W92" s="588" t="s">
        <v>1085</v>
      </c>
      <c r="X92" s="588" t="s">
        <v>1086</v>
      </c>
      <c r="Y92" s="588" t="s">
        <v>1087</v>
      </c>
      <c r="Z92" s="588" t="s">
        <v>1125</v>
      </c>
    </row>
    <row r="93" spans="1:26" s="588" customFormat="1" ht="18" customHeight="1" x14ac:dyDescent="0.2">
      <c r="A93" s="484"/>
      <c r="B93" s="484"/>
      <c r="C93" s="1115" t="s">
        <v>1135</v>
      </c>
      <c r="D93" s="1115"/>
      <c r="E93" s="1115"/>
      <c r="F93" s="1114" t="b">
        <v>0</v>
      </c>
      <c r="G93" s="1114"/>
      <c r="H93" s="1114" t="b">
        <v>0</v>
      </c>
      <c r="I93" s="1114"/>
      <c r="J93" s="1114" t="b">
        <v>0</v>
      </c>
      <c r="K93" s="1114"/>
      <c r="L93" s="1114" t="b">
        <v>0</v>
      </c>
      <c r="M93" s="1114"/>
      <c r="N93" s="638" t="str">
        <f>IF(F93+H93+J93+L93&gt;1,"Inserire una sola opzione!","")</f>
        <v/>
      </c>
      <c r="O93" s="484" t="s">
        <v>1090</v>
      </c>
      <c r="P93" s="588" t="str">
        <f>IF(F93=TRUE,"1","0")</f>
        <v>0</v>
      </c>
      <c r="Q93" s="588" t="str">
        <f>IF(H93=TRUE,"1","0")</f>
        <v>0</v>
      </c>
      <c r="R93" s="588" t="str">
        <f>IF(J93=TRUE,"1","0")</f>
        <v>0</v>
      </c>
      <c r="S93" s="588" t="str">
        <f>IF(L93=TRUE,"1","0")</f>
        <v>0</v>
      </c>
      <c r="T93" s="484"/>
      <c r="U93" s="484"/>
      <c r="V93" s="484" t="s">
        <v>1090</v>
      </c>
      <c r="W93" s="634">
        <f>1*P93</f>
        <v>0</v>
      </c>
      <c r="X93" s="634">
        <f t="shared" ref="X93:Z97" si="22">1*Q93</f>
        <v>0</v>
      </c>
      <c r="Y93" s="634">
        <f t="shared" si="22"/>
        <v>0</v>
      </c>
      <c r="Z93" s="634">
        <f>1*S93</f>
        <v>0</v>
      </c>
    </row>
    <row r="94" spans="1:26" s="588" customFormat="1" ht="18" customHeight="1" x14ac:dyDescent="0.2">
      <c r="A94" s="484"/>
      <c r="B94" s="484"/>
      <c r="C94" s="1115" t="s">
        <v>1136</v>
      </c>
      <c r="D94" s="1115"/>
      <c r="E94" s="1115"/>
      <c r="F94" s="1114" t="b">
        <v>0</v>
      </c>
      <c r="G94" s="1114"/>
      <c r="H94" s="1114" t="b">
        <v>0</v>
      </c>
      <c r="I94" s="1114"/>
      <c r="J94" s="1114" t="b">
        <v>0</v>
      </c>
      <c r="K94" s="1114"/>
      <c r="L94" s="1114" t="b">
        <v>0</v>
      </c>
      <c r="M94" s="1114"/>
      <c r="N94" s="638" t="str">
        <f>IF(F94+H94+J94+L94&gt;1,"Inserire una sola opzione!","")</f>
        <v/>
      </c>
      <c r="O94" s="484" t="s">
        <v>1092</v>
      </c>
      <c r="P94" s="588" t="str">
        <f t="shared" ref="P94:P97" si="23">IF(F94=TRUE,"1","0")</f>
        <v>0</v>
      </c>
      <c r="Q94" s="588" t="str">
        <f t="shared" ref="Q94:Q97" si="24">IF(H94=TRUE,"1","0")</f>
        <v>0</v>
      </c>
      <c r="R94" s="588" t="str">
        <f t="shared" ref="R94:R97" si="25">IF(J94=TRUE,"1","0")</f>
        <v>0</v>
      </c>
      <c r="S94" s="588" t="str">
        <f t="shared" ref="S94:S97" si="26">IF(L94=TRUE,"1","0")</f>
        <v>0</v>
      </c>
      <c r="T94" s="484"/>
      <c r="U94" s="484"/>
      <c r="V94" s="484" t="s">
        <v>1092</v>
      </c>
      <c r="W94" s="634">
        <f t="shared" ref="W94:W97" si="27">1*P94</f>
        <v>0</v>
      </c>
      <c r="X94" s="634">
        <f t="shared" si="22"/>
        <v>0</v>
      </c>
      <c r="Y94" s="634">
        <f t="shared" si="22"/>
        <v>0</v>
      </c>
      <c r="Z94" s="634">
        <f t="shared" si="22"/>
        <v>0</v>
      </c>
    </row>
    <row r="95" spans="1:26" s="588" customFormat="1" ht="18" customHeight="1" x14ac:dyDescent="0.2">
      <c r="A95" s="484"/>
      <c r="B95" s="484"/>
      <c r="C95" s="1115" t="s">
        <v>1137</v>
      </c>
      <c r="D95" s="1115"/>
      <c r="E95" s="1115"/>
      <c r="F95" s="1114" t="b">
        <v>0</v>
      </c>
      <c r="G95" s="1114"/>
      <c r="H95" s="1114" t="b">
        <v>0</v>
      </c>
      <c r="I95" s="1114"/>
      <c r="J95" s="1114" t="b">
        <v>0</v>
      </c>
      <c r="K95" s="1114"/>
      <c r="L95" s="1114" t="b">
        <v>0</v>
      </c>
      <c r="M95" s="1114"/>
      <c r="N95" s="638" t="str">
        <f>IF(F95+H95+J95+L95&gt;1,"Inserire una sola opzione!","")</f>
        <v/>
      </c>
      <c r="O95" s="484" t="s">
        <v>1094</v>
      </c>
      <c r="P95" s="588" t="str">
        <f t="shared" si="23"/>
        <v>0</v>
      </c>
      <c r="Q95" s="588" t="str">
        <f t="shared" si="24"/>
        <v>0</v>
      </c>
      <c r="R95" s="588" t="str">
        <f t="shared" si="25"/>
        <v>0</v>
      </c>
      <c r="S95" s="588" t="str">
        <f t="shared" si="26"/>
        <v>0</v>
      </c>
      <c r="T95" s="484"/>
      <c r="U95" s="484"/>
      <c r="V95" s="484" t="s">
        <v>1094</v>
      </c>
      <c r="W95" s="634">
        <f t="shared" si="27"/>
        <v>0</v>
      </c>
      <c r="X95" s="634">
        <f t="shared" si="22"/>
        <v>0</v>
      </c>
      <c r="Y95" s="634">
        <f t="shared" si="22"/>
        <v>0</v>
      </c>
      <c r="Z95" s="634">
        <f t="shared" si="22"/>
        <v>0</v>
      </c>
    </row>
    <row r="96" spans="1:26" s="588" customFormat="1" ht="18" customHeight="1" x14ac:dyDescent="0.2">
      <c r="A96" s="484"/>
      <c r="B96" s="484"/>
      <c r="C96" s="1116" t="s">
        <v>1095</v>
      </c>
      <c r="D96" s="1115"/>
      <c r="E96" s="1115"/>
      <c r="F96" s="1114" t="b">
        <v>0</v>
      </c>
      <c r="G96" s="1114"/>
      <c r="H96" s="1114" t="b">
        <v>0</v>
      </c>
      <c r="I96" s="1114"/>
      <c r="J96" s="1114" t="b">
        <v>0</v>
      </c>
      <c r="K96" s="1114"/>
      <c r="L96" s="1114" t="b">
        <v>0</v>
      </c>
      <c r="M96" s="1114"/>
      <c r="N96" s="638" t="str">
        <f>IF(F96+H96+J96+L96&gt;1,"Inserire una sola opzione!","")</f>
        <v/>
      </c>
      <c r="O96" s="484" t="s">
        <v>1095</v>
      </c>
      <c r="P96" s="588" t="str">
        <f t="shared" si="23"/>
        <v>0</v>
      </c>
      <c r="Q96" s="588" t="str">
        <f t="shared" si="24"/>
        <v>0</v>
      </c>
      <c r="R96" s="588" t="str">
        <f t="shared" si="25"/>
        <v>0</v>
      </c>
      <c r="S96" s="588" t="str">
        <f t="shared" si="26"/>
        <v>0</v>
      </c>
      <c r="T96" s="484"/>
      <c r="U96" s="484"/>
      <c r="V96" s="484" t="s">
        <v>1095</v>
      </c>
      <c r="W96" s="634">
        <f t="shared" si="27"/>
        <v>0</v>
      </c>
      <c r="X96" s="634">
        <f t="shared" si="22"/>
        <v>0</v>
      </c>
      <c r="Y96" s="634">
        <f t="shared" si="22"/>
        <v>0</v>
      </c>
      <c r="Z96" s="634">
        <f t="shared" si="22"/>
        <v>0</v>
      </c>
    </row>
    <row r="97" spans="1:26" s="588" customFormat="1" ht="18" customHeight="1" x14ac:dyDescent="0.2">
      <c r="A97" s="484"/>
      <c r="B97" s="484"/>
      <c r="C97" s="1116" t="s">
        <v>1071</v>
      </c>
      <c r="D97" s="1115"/>
      <c r="E97" s="1115"/>
      <c r="F97" s="1114" t="b">
        <v>0</v>
      </c>
      <c r="G97" s="1114"/>
      <c r="H97" s="1114" t="b">
        <v>0</v>
      </c>
      <c r="I97" s="1114"/>
      <c r="J97" s="1114" t="b">
        <v>0</v>
      </c>
      <c r="K97" s="1114"/>
      <c r="L97" s="1114" t="b">
        <v>0</v>
      </c>
      <c r="M97" s="1114"/>
      <c r="N97" s="638" t="str">
        <f>IF(F97+H97+J97+L97&gt;1,"Inserire una sola opzione!","")</f>
        <v/>
      </c>
      <c r="O97" s="484" t="s">
        <v>1071</v>
      </c>
      <c r="P97" s="588" t="str">
        <f t="shared" si="23"/>
        <v>0</v>
      </c>
      <c r="Q97" s="588" t="str">
        <f t="shared" si="24"/>
        <v>0</v>
      </c>
      <c r="R97" s="588" t="str">
        <f t="shared" si="25"/>
        <v>0</v>
      </c>
      <c r="S97" s="588" t="str">
        <f t="shared" si="26"/>
        <v>0</v>
      </c>
      <c r="T97" s="484"/>
      <c r="U97" s="484"/>
      <c r="V97" s="484" t="s">
        <v>1071</v>
      </c>
      <c r="W97" s="634">
        <f t="shared" si="27"/>
        <v>0</v>
      </c>
      <c r="X97" s="634">
        <f t="shared" si="22"/>
        <v>0</v>
      </c>
      <c r="Y97" s="634">
        <f t="shared" si="22"/>
        <v>0</v>
      </c>
      <c r="Z97" s="634">
        <f t="shared" si="22"/>
        <v>0</v>
      </c>
    </row>
    <row r="98" spans="1:26" s="588" customFormat="1" ht="14.25" x14ac:dyDescent="0.2">
      <c r="A98" s="484"/>
      <c r="B98" s="484"/>
      <c r="C98" s="484"/>
      <c r="D98" s="484"/>
      <c r="E98" s="484"/>
      <c r="F98" s="484"/>
      <c r="G98" s="484"/>
      <c r="H98" s="484"/>
      <c r="I98" s="484"/>
      <c r="J98" s="484"/>
      <c r="K98" s="484"/>
      <c r="L98" s="484"/>
      <c r="M98" s="484"/>
      <c r="N98" s="631"/>
      <c r="O98" s="484"/>
      <c r="T98" s="484"/>
      <c r="U98" s="484"/>
      <c r="V98" s="484"/>
    </row>
    <row r="99" spans="1:26" s="588" customFormat="1" ht="35.25" customHeight="1" x14ac:dyDescent="0.2">
      <c r="A99" s="1056" t="s">
        <v>1138</v>
      </c>
      <c r="B99" s="1056"/>
      <c r="C99" s="1056"/>
      <c r="D99" s="1056"/>
      <c r="E99" s="1056"/>
      <c r="F99" s="1056"/>
      <c r="G99" s="1056"/>
      <c r="H99" s="1056"/>
      <c r="I99" s="1056"/>
      <c r="J99" s="1056"/>
      <c r="K99" s="1056"/>
      <c r="L99" s="1056"/>
      <c r="M99" s="1056"/>
      <c r="N99" s="631"/>
      <c r="O99" s="484"/>
      <c r="T99" s="484"/>
      <c r="U99" s="484"/>
      <c r="V99" s="484"/>
    </row>
    <row r="100" spans="1:26" s="588" customFormat="1" ht="14.25" x14ac:dyDescent="0.2">
      <c r="A100" s="484"/>
      <c r="B100" s="484"/>
      <c r="C100" s="484"/>
      <c r="D100" s="484"/>
      <c r="E100" s="484"/>
      <c r="F100" s="484"/>
      <c r="G100" s="484"/>
      <c r="H100" s="484"/>
      <c r="I100" s="484"/>
      <c r="J100" s="484"/>
      <c r="K100" s="484"/>
      <c r="L100" s="484"/>
      <c r="M100" s="484"/>
      <c r="N100" s="631"/>
      <c r="O100" s="484"/>
      <c r="T100" s="484"/>
      <c r="U100" s="484"/>
      <c r="V100" s="484"/>
    </row>
    <row r="101" spans="1:26" s="588" customFormat="1" ht="14.25" x14ac:dyDescent="0.2">
      <c r="A101" s="484"/>
      <c r="B101" s="484"/>
      <c r="C101" s="1105"/>
      <c r="D101" s="1106"/>
      <c r="E101" s="1106"/>
      <c r="F101" s="1109" t="s">
        <v>1081</v>
      </c>
      <c r="G101" s="1110"/>
      <c r="H101" s="1109" t="s">
        <v>1082</v>
      </c>
      <c r="I101" s="1110"/>
      <c r="J101" s="1109" t="s">
        <v>1083</v>
      </c>
      <c r="K101" s="1110"/>
      <c r="L101" s="1109" t="s">
        <v>1124</v>
      </c>
      <c r="M101" s="1110"/>
      <c r="N101" s="631"/>
      <c r="O101" s="484"/>
      <c r="T101" s="484"/>
      <c r="U101" s="484"/>
      <c r="V101" s="484"/>
    </row>
    <row r="102" spans="1:26" s="588" customFormat="1" ht="22.9" customHeight="1" x14ac:dyDescent="0.2">
      <c r="A102" s="484"/>
      <c r="B102" s="484"/>
      <c r="C102" s="1107"/>
      <c r="D102" s="1108"/>
      <c r="E102" s="1108"/>
      <c r="F102" s="1111"/>
      <c r="G102" s="1112"/>
      <c r="H102" s="1111"/>
      <c r="I102" s="1112"/>
      <c r="J102" s="1111"/>
      <c r="K102" s="1112"/>
      <c r="L102" s="1111"/>
      <c r="M102" s="1112"/>
      <c r="N102" s="631"/>
      <c r="O102" s="484"/>
      <c r="P102" s="588" t="s">
        <v>1085</v>
      </c>
      <c r="Q102" s="588" t="s">
        <v>1086</v>
      </c>
      <c r="R102" s="588" t="s">
        <v>1087</v>
      </c>
      <c r="S102" s="588" t="s">
        <v>1125</v>
      </c>
      <c r="T102" s="484"/>
      <c r="U102" s="484"/>
      <c r="V102" s="484"/>
      <c r="W102" s="588" t="s">
        <v>1085</v>
      </c>
      <c r="X102" s="588" t="s">
        <v>1086</v>
      </c>
      <c r="Y102" s="588" t="s">
        <v>1087</v>
      </c>
      <c r="Z102" s="588" t="s">
        <v>1125</v>
      </c>
    </row>
    <row r="103" spans="1:26" s="588" customFormat="1" ht="18" customHeight="1" x14ac:dyDescent="0.2">
      <c r="A103" s="484"/>
      <c r="B103" s="484"/>
      <c r="C103" s="1115" t="s">
        <v>1135</v>
      </c>
      <c r="D103" s="1115"/>
      <c r="E103" s="1115"/>
      <c r="F103" s="1114" t="b">
        <v>0</v>
      </c>
      <c r="G103" s="1114"/>
      <c r="H103" s="1114" t="b">
        <v>0</v>
      </c>
      <c r="I103" s="1114"/>
      <c r="J103" s="1114" t="b">
        <v>0</v>
      </c>
      <c r="K103" s="1114"/>
      <c r="L103" s="1114" t="b">
        <v>0</v>
      </c>
      <c r="M103" s="1114"/>
      <c r="N103" s="638" t="str">
        <f>IF(F103+H103+J103+L103&gt;1,"Inserire una sola opzione!","")</f>
        <v/>
      </c>
      <c r="O103" s="484" t="s">
        <v>1090</v>
      </c>
      <c r="P103" s="588" t="str">
        <f>IF(F103=TRUE,"1","0")</f>
        <v>0</v>
      </c>
      <c r="Q103" s="588" t="str">
        <f>IF(H103=TRUE,"1","0")</f>
        <v>0</v>
      </c>
      <c r="R103" s="588" t="str">
        <f>IF(J103=TRUE,"1","0")</f>
        <v>0</v>
      </c>
      <c r="S103" s="588" t="str">
        <f>IF(L103=TRUE,"1","0")</f>
        <v>0</v>
      </c>
      <c r="T103" s="484"/>
      <c r="U103" s="484"/>
      <c r="V103" s="484" t="s">
        <v>1090</v>
      </c>
      <c r="W103" s="634">
        <f>1*P103</f>
        <v>0</v>
      </c>
      <c r="X103" s="634">
        <f t="shared" ref="X103:Z107" si="28">1*Q103</f>
        <v>0</v>
      </c>
      <c r="Y103" s="634">
        <f t="shared" si="28"/>
        <v>0</v>
      </c>
      <c r="Z103" s="634">
        <f>1*S103</f>
        <v>0</v>
      </c>
    </row>
    <row r="104" spans="1:26" s="588" customFormat="1" ht="18" customHeight="1" x14ac:dyDescent="0.2">
      <c r="A104" s="484"/>
      <c r="B104" s="484"/>
      <c r="C104" s="1115" t="s">
        <v>1136</v>
      </c>
      <c r="D104" s="1115"/>
      <c r="E104" s="1115"/>
      <c r="F104" s="1114" t="b">
        <v>0</v>
      </c>
      <c r="G104" s="1114"/>
      <c r="H104" s="1114" t="b">
        <v>0</v>
      </c>
      <c r="I104" s="1114"/>
      <c r="J104" s="1114" t="b">
        <v>0</v>
      </c>
      <c r="K104" s="1114"/>
      <c r="L104" s="1114" t="b">
        <v>0</v>
      </c>
      <c r="M104" s="1114"/>
      <c r="N104" s="638" t="str">
        <f>IF(F104+H104+J104+L104&gt;1,"Inserire una sola opzione!","")</f>
        <v/>
      </c>
      <c r="O104" s="484" t="s">
        <v>1092</v>
      </c>
      <c r="P104" s="588" t="str">
        <f t="shared" ref="P104:P107" si="29">IF(F104=TRUE,"1","0")</f>
        <v>0</v>
      </c>
      <c r="Q104" s="588" t="str">
        <f t="shared" ref="Q104:Q107" si="30">IF(H104=TRUE,"1","0")</f>
        <v>0</v>
      </c>
      <c r="R104" s="588" t="str">
        <f t="shared" ref="R104:R107" si="31">IF(J104=TRUE,"1","0")</f>
        <v>0</v>
      </c>
      <c r="S104" s="588" t="str">
        <f t="shared" ref="S104:S107" si="32">IF(L104=TRUE,"1","0")</f>
        <v>0</v>
      </c>
      <c r="T104" s="484"/>
      <c r="U104" s="484"/>
      <c r="V104" s="484" t="s">
        <v>1092</v>
      </c>
      <c r="W104" s="634">
        <f t="shared" ref="W104:W107" si="33">1*P104</f>
        <v>0</v>
      </c>
      <c r="X104" s="634">
        <f t="shared" si="28"/>
        <v>0</v>
      </c>
      <c r="Y104" s="634">
        <f t="shared" si="28"/>
        <v>0</v>
      </c>
      <c r="Z104" s="634">
        <f t="shared" si="28"/>
        <v>0</v>
      </c>
    </row>
    <row r="105" spans="1:26" s="588" customFormat="1" ht="18" customHeight="1" x14ac:dyDescent="0.2">
      <c r="A105" s="484"/>
      <c r="B105" s="484"/>
      <c r="C105" s="1115" t="s">
        <v>1137</v>
      </c>
      <c r="D105" s="1115"/>
      <c r="E105" s="1115"/>
      <c r="F105" s="1114" t="b">
        <v>0</v>
      </c>
      <c r="G105" s="1114"/>
      <c r="H105" s="1114" t="b">
        <v>0</v>
      </c>
      <c r="I105" s="1114"/>
      <c r="J105" s="1114" t="b">
        <v>0</v>
      </c>
      <c r="K105" s="1114"/>
      <c r="L105" s="1114" t="b">
        <v>0</v>
      </c>
      <c r="M105" s="1114"/>
      <c r="N105" s="638" t="str">
        <f>IF(F105+H105+J105+L105&gt;1,"Inserire una sola opzione!","")</f>
        <v/>
      </c>
      <c r="O105" s="484" t="s">
        <v>1094</v>
      </c>
      <c r="P105" s="588" t="str">
        <f t="shared" si="29"/>
        <v>0</v>
      </c>
      <c r="Q105" s="588" t="str">
        <f t="shared" si="30"/>
        <v>0</v>
      </c>
      <c r="R105" s="588" t="str">
        <f t="shared" si="31"/>
        <v>0</v>
      </c>
      <c r="S105" s="588" t="str">
        <f t="shared" si="32"/>
        <v>0</v>
      </c>
      <c r="T105" s="484"/>
      <c r="U105" s="484"/>
      <c r="V105" s="484" t="s">
        <v>1094</v>
      </c>
      <c r="W105" s="634">
        <f t="shared" si="33"/>
        <v>0</v>
      </c>
      <c r="X105" s="634">
        <f t="shared" si="28"/>
        <v>0</v>
      </c>
      <c r="Y105" s="634">
        <f t="shared" si="28"/>
        <v>0</v>
      </c>
      <c r="Z105" s="634">
        <f t="shared" si="28"/>
        <v>0</v>
      </c>
    </row>
    <row r="106" spans="1:26" s="588" customFormat="1" ht="18" customHeight="1" x14ac:dyDescent="0.2">
      <c r="A106" s="484"/>
      <c r="B106" s="484"/>
      <c r="C106" s="1116" t="s">
        <v>1095</v>
      </c>
      <c r="D106" s="1115"/>
      <c r="E106" s="1115"/>
      <c r="F106" s="1114" t="b">
        <v>0</v>
      </c>
      <c r="G106" s="1114"/>
      <c r="H106" s="1114" t="b">
        <v>0</v>
      </c>
      <c r="I106" s="1114"/>
      <c r="J106" s="1114" t="b">
        <v>0</v>
      </c>
      <c r="K106" s="1114"/>
      <c r="L106" s="1114" t="b">
        <v>0</v>
      </c>
      <c r="M106" s="1114"/>
      <c r="N106" s="638" t="str">
        <f>IF(F106+H106+J106+L106&gt;1,"Inserire una sola opzione!","")</f>
        <v/>
      </c>
      <c r="O106" s="484" t="s">
        <v>1095</v>
      </c>
      <c r="P106" s="588" t="str">
        <f t="shared" si="29"/>
        <v>0</v>
      </c>
      <c r="Q106" s="588" t="str">
        <f t="shared" si="30"/>
        <v>0</v>
      </c>
      <c r="R106" s="588" t="str">
        <f t="shared" si="31"/>
        <v>0</v>
      </c>
      <c r="S106" s="588" t="str">
        <f t="shared" si="32"/>
        <v>0</v>
      </c>
      <c r="T106" s="484"/>
      <c r="U106" s="484"/>
      <c r="V106" s="484" t="s">
        <v>1095</v>
      </c>
      <c r="W106" s="634">
        <f t="shared" si="33"/>
        <v>0</v>
      </c>
      <c r="X106" s="634">
        <f t="shared" si="28"/>
        <v>0</v>
      </c>
      <c r="Y106" s="634">
        <f t="shared" si="28"/>
        <v>0</v>
      </c>
      <c r="Z106" s="634">
        <f t="shared" si="28"/>
        <v>0</v>
      </c>
    </row>
    <row r="107" spans="1:26" s="588" customFormat="1" ht="18" customHeight="1" x14ac:dyDescent="0.2">
      <c r="A107" s="484"/>
      <c r="B107" s="484"/>
      <c r="C107" s="1116" t="s">
        <v>1071</v>
      </c>
      <c r="D107" s="1115"/>
      <c r="E107" s="1115"/>
      <c r="F107" s="1114" t="b">
        <v>0</v>
      </c>
      <c r="G107" s="1114"/>
      <c r="H107" s="1114" t="b">
        <v>0</v>
      </c>
      <c r="I107" s="1114"/>
      <c r="J107" s="1114" t="b">
        <v>0</v>
      </c>
      <c r="K107" s="1114"/>
      <c r="L107" s="1114" t="b">
        <v>0</v>
      </c>
      <c r="M107" s="1114"/>
      <c r="N107" s="638" t="str">
        <f>IF(F107+H107+J107+L107&gt;1,"Inserire una sola opzione!","")</f>
        <v/>
      </c>
      <c r="O107" s="484" t="s">
        <v>1071</v>
      </c>
      <c r="P107" s="588" t="str">
        <f t="shared" si="29"/>
        <v>0</v>
      </c>
      <c r="Q107" s="588" t="str">
        <f t="shared" si="30"/>
        <v>0</v>
      </c>
      <c r="R107" s="588" t="str">
        <f t="shared" si="31"/>
        <v>0</v>
      </c>
      <c r="S107" s="588" t="str">
        <f t="shared" si="32"/>
        <v>0</v>
      </c>
      <c r="T107" s="484"/>
      <c r="U107" s="484"/>
      <c r="V107" s="484" t="s">
        <v>1071</v>
      </c>
      <c r="W107" s="634">
        <f t="shared" si="33"/>
        <v>0</v>
      </c>
      <c r="X107" s="634">
        <f t="shared" si="28"/>
        <v>0</v>
      </c>
      <c r="Y107" s="634">
        <f t="shared" si="28"/>
        <v>0</v>
      </c>
      <c r="Z107" s="634">
        <f t="shared" si="28"/>
        <v>0</v>
      </c>
    </row>
    <row r="108" spans="1:26" s="588" customFormat="1" ht="14.25" x14ac:dyDescent="0.2">
      <c r="A108" s="484"/>
      <c r="B108" s="484"/>
      <c r="C108" s="484"/>
      <c r="D108" s="484"/>
      <c r="E108" s="484"/>
      <c r="F108" s="484"/>
      <c r="G108" s="484"/>
      <c r="H108" s="484"/>
      <c r="I108" s="484"/>
      <c r="J108" s="484"/>
      <c r="K108" s="484"/>
      <c r="L108" s="484"/>
      <c r="M108" s="484"/>
      <c r="N108" s="631"/>
      <c r="O108" s="484"/>
      <c r="P108" s="484"/>
      <c r="Q108" s="484"/>
      <c r="R108" s="484"/>
      <c r="S108" s="484"/>
      <c r="T108" s="484"/>
      <c r="U108" s="484"/>
      <c r="V108" s="484"/>
    </row>
    <row r="109" spans="1:26" ht="58.5" customHeight="1" thickBot="1" x14ac:dyDescent="0.25">
      <c r="A109" s="1117" t="s">
        <v>1139</v>
      </c>
      <c r="B109" s="1117"/>
      <c r="C109" s="1117"/>
      <c r="D109" s="1117"/>
      <c r="E109" s="1117"/>
      <c r="F109" s="1117"/>
      <c r="G109" s="1117"/>
      <c r="H109" s="1117"/>
      <c r="I109" s="1117"/>
      <c r="J109" s="1117"/>
      <c r="K109" s="1117"/>
      <c r="L109" s="1117"/>
      <c r="M109" s="1117"/>
    </row>
    <row r="110" spans="1:26" ht="15" hidden="1" thickTop="1" x14ac:dyDescent="0.2"/>
    <row r="111" spans="1:26" ht="15" hidden="1" thickTop="1" x14ac:dyDescent="0.2"/>
    <row r="112" spans="1:26" ht="15" hidden="1" thickTop="1" x14ac:dyDescent="0.2"/>
    <row r="113" ht="15" hidden="1" thickTop="1" x14ac:dyDescent="0.2"/>
    <row r="114" ht="15" hidden="1" thickTop="1" x14ac:dyDescent="0.2"/>
    <row r="115" ht="15" hidden="1" thickTop="1" x14ac:dyDescent="0.2"/>
    <row r="116" ht="15" hidden="1" thickTop="1" x14ac:dyDescent="0.2"/>
    <row r="117" ht="15" hidden="1" thickTop="1" x14ac:dyDescent="0.2"/>
    <row r="118" ht="15" hidden="1" thickTop="1" x14ac:dyDescent="0.2"/>
    <row r="119" ht="15" hidden="1" thickTop="1" x14ac:dyDescent="0.2"/>
    <row r="120" ht="15" hidden="1" thickTop="1" x14ac:dyDescent="0.2"/>
    <row r="121" ht="15" hidden="1" thickTop="1" x14ac:dyDescent="0.2"/>
    <row r="122" ht="15" hidden="1" thickTop="1" x14ac:dyDescent="0.2"/>
    <row r="123" ht="15" hidden="1" thickTop="1" x14ac:dyDescent="0.2"/>
    <row r="124" ht="15" hidden="1" thickTop="1" x14ac:dyDescent="0.2"/>
    <row r="125" ht="15" hidden="1" thickTop="1" x14ac:dyDescent="0.2"/>
    <row r="126" ht="15" hidden="1" thickTop="1" x14ac:dyDescent="0.2"/>
    <row r="127" ht="15" hidden="1" thickTop="1" x14ac:dyDescent="0.2"/>
    <row r="128" ht="15" hidden="1" thickTop="1" x14ac:dyDescent="0.2"/>
    <row r="129" ht="15" hidden="1" thickTop="1" x14ac:dyDescent="0.2"/>
    <row r="130" ht="15" hidden="1" thickTop="1" x14ac:dyDescent="0.2"/>
    <row r="131" ht="15" hidden="1" thickTop="1" x14ac:dyDescent="0.2"/>
    <row r="132" ht="15" hidden="1" thickTop="1" x14ac:dyDescent="0.2"/>
    <row r="133" ht="15" hidden="1" thickTop="1" x14ac:dyDescent="0.2"/>
    <row r="134" ht="15" hidden="1" thickTop="1" x14ac:dyDescent="0.2"/>
    <row r="135" ht="15" hidden="1" thickTop="1" x14ac:dyDescent="0.2"/>
    <row r="136" ht="15" hidden="1" thickTop="1" x14ac:dyDescent="0.2"/>
    <row r="137" ht="15" hidden="1" thickTop="1" x14ac:dyDescent="0.2"/>
    <row r="138" ht="15" hidden="1" thickTop="1" x14ac:dyDescent="0.2"/>
    <row r="139" ht="15" hidden="1" thickTop="1" x14ac:dyDescent="0.2"/>
    <row r="140" ht="15" hidden="1" thickTop="1" x14ac:dyDescent="0.2"/>
    <row r="141" ht="15" hidden="1" thickTop="1" x14ac:dyDescent="0.2"/>
    <row r="142" ht="15" hidden="1" thickTop="1" x14ac:dyDescent="0.2"/>
    <row r="143" ht="15" hidden="1" thickTop="1" x14ac:dyDescent="0.2"/>
    <row r="144" ht="15" hidden="1" thickTop="1" x14ac:dyDescent="0.2"/>
    <row r="145" ht="15" hidden="1" thickTop="1" x14ac:dyDescent="0.2"/>
    <row r="146" ht="15" hidden="1" thickTop="1" x14ac:dyDescent="0.2"/>
    <row r="147" ht="15" hidden="1" thickTop="1" x14ac:dyDescent="0.2"/>
    <row r="148" ht="15" hidden="1" thickTop="1" x14ac:dyDescent="0.2"/>
    <row r="149" ht="15" hidden="1" thickTop="1" x14ac:dyDescent="0.2"/>
    <row r="150" ht="15" hidden="1" thickTop="1" x14ac:dyDescent="0.2"/>
    <row r="151" ht="15" hidden="1" thickTop="1" x14ac:dyDescent="0.2"/>
    <row r="152" ht="15" hidden="1" thickTop="1" x14ac:dyDescent="0.2"/>
    <row r="153" ht="15" hidden="1" thickTop="1" x14ac:dyDescent="0.2"/>
    <row r="154" ht="15" hidden="1" thickTop="1" x14ac:dyDescent="0.2"/>
    <row r="155" ht="15" hidden="1" thickTop="1" x14ac:dyDescent="0.2"/>
    <row r="156" ht="15" hidden="1" thickTop="1" x14ac:dyDescent="0.2"/>
    <row r="157" ht="15" hidden="1" thickTop="1" x14ac:dyDescent="0.2"/>
    <row r="158" ht="15" hidden="1" thickTop="1" x14ac:dyDescent="0.2"/>
    <row r="159" ht="15" hidden="1" thickTop="1" x14ac:dyDescent="0.2"/>
    <row r="160" ht="15" hidden="1" thickTop="1" x14ac:dyDescent="0.2"/>
    <row r="161" ht="15" hidden="1" thickTop="1" x14ac:dyDescent="0.2"/>
    <row r="162" ht="15" hidden="1" thickTop="1" x14ac:dyDescent="0.2"/>
    <row r="163" ht="15" hidden="1" thickTop="1" x14ac:dyDescent="0.2"/>
    <row r="164" ht="15" hidden="1" thickTop="1" x14ac:dyDescent="0.2"/>
    <row r="165" ht="15" hidden="1" thickTop="1" x14ac:dyDescent="0.2"/>
    <row r="166" ht="15" hidden="1" thickTop="1" x14ac:dyDescent="0.2"/>
    <row r="167" ht="15" hidden="1" thickTop="1" x14ac:dyDescent="0.2"/>
    <row r="168" ht="15" hidden="1" thickTop="1" x14ac:dyDescent="0.2"/>
    <row r="169" ht="15" hidden="1" thickTop="1" x14ac:dyDescent="0.2"/>
    <row r="170" ht="15" hidden="1" thickTop="1" x14ac:dyDescent="0.2"/>
    <row r="171" ht="15" hidden="1" thickTop="1" x14ac:dyDescent="0.2"/>
    <row r="172" ht="15" hidden="1" thickTop="1" x14ac:dyDescent="0.2"/>
    <row r="173" ht="15" hidden="1" thickTop="1" x14ac:dyDescent="0.2"/>
    <row r="174" ht="15" hidden="1" thickTop="1" x14ac:dyDescent="0.2"/>
    <row r="175" ht="15" hidden="1" thickTop="1" x14ac:dyDescent="0.2"/>
    <row r="176" ht="15" hidden="1" thickTop="1" x14ac:dyDescent="0.2"/>
    <row r="177" ht="15" hidden="1" thickTop="1" x14ac:dyDescent="0.2"/>
    <row r="178" ht="15" hidden="1" thickTop="1" x14ac:dyDescent="0.2"/>
    <row r="179" ht="15" hidden="1" thickTop="1" x14ac:dyDescent="0.2"/>
    <row r="180" ht="15" hidden="1" thickTop="1" x14ac:dyDescent="0.2"/>
    <row r="181" ht="15" hidden="1" thickTop="1" x14ac:dyDescent="0.2"/>
    <row r="182" ht="15" hidden="1" thickTop="1" x14ac:dyDescent="0.2"/>
    <row r="183" ht="15" hidden="1" thickTop="1" x14ac:dyDescent="0.2"/>
    <row r="184" ht="15" hidden="1" thickTop="1" x14ac:dyDescent="0.2"/>
    <row r="185" ht="15" hidden="1" thickTop="1" x14ac:dyDescent="0.2"/>
    <row r="186" ht="15" hidden="1" thickTop="1" x14ac:dyDescent="0.2"/>
    <row r="187" ht="15" hidden="1" thickTop="1" x14ac:dyDescent="0.2"/>
    <row r="188" ht="15" hidden="1" thickTop="1" x14ac:dyDescent="0.2"/>
    <row r="189" ht="15" hidden="1" thickTop="1" x14ac:dyDescent="0.2"/>
    <row r="190" ht="15" hidden="1" thickTop="1" x14ac:dyDescent="0.2"/>
    <row r="191" ht="15" hidden="1" thickTop="1" x14ac:dyDescent="0.2"/>
    <row r="192" ht="15" hidden="1" thickTop="1" x14ac:dyDescent="0.2"/>
    <row r="193" ht="15" hidden="1" thickTop="1" x14ac:dyDescent="0.2"/>
    <row r="194" ht="15" hidden="1" thickTop="1" x14ac:dyDescent="0.2"/>
    <row r="195" ht="15" hidden="1" thickTop="1" x14ac:dyDescent="0.2"/>
    <row r="196" ht="15" hidden="1" thickTop="1" x14ac:dyDescent="0.2"/>
    <row r="197" ht="15" hidden="1" thickTop="1" x14ac:dyDescent="0.2"/>
    <row r="198" ht="15" hidden="1" thickTop="1" x14ac:dyDescent="0.2"/>
    <row r="199" ht="15" hidden="1" thickTop="1" x14ac:dyDescent="0.2"/>
    <row r="200" ht="15" hidden="1" thickTop="1" x14ac:dyDescent="0.2"/>
    <row r="201" ht="15" hidden="1" thickTop="1" x14ac:dyDescent="0.2"/>
    <row r="202" ht="15" hidden="1" thickTop="1" x14ac:dyDescent="0.2"/>
    <row r="203" ht="15" hidden="1" thickTop="1" x14ac:dyDescent="0.2"/>
    <row r="204" ht="15" hidden="1" thickTop="1" x14ac:dyDescent="0.2"/>
    <row r="205" ht="15" hidden="1" thickTop="1" x14ac:dyDescent="0.2"/>
    <row r="206" ht="15" hidden="1" thickTop="1" x14ac:dyDescent="0.2"/>
    <row r="207" ht="15" hidden="1" thickTop="1" x14ac:dyDescent="0.2"/>
    <row r="208" ht="15" hidden="1" thickTop="1" x14ac:dyDescent="0.2"/>
    <row r="209" ht="15" hidden="1" thickTop="1" x14ac:dyDescent="0.2"/>
    <row r="210" ht="15" hidden="1" thickTop="1" x14ac:dyDescent="0.2"/>
    <row r="211" ht="15" hidden="1" thickTop="1" x14ac:dyDescent="0.2"/>
    <row r="212" ht="15" hidden="1" thickTop="1" x14ac:dyDescent="0.2"/>
    <row r="213" ht="15" hidden="1" thickTop="1" x14ac:dyDescent="0.2"/>
    <row r="214" ht="15" hidden="1" thickTop="1" x14ac:dyDescent="0.2"/>
    <row r="215" ht="15" hidden="1" thickTop="1" x14ac:dyDescent="0.2"/>
    <row r="216" ht="15" hidden="1" thickTop="1" x14ac:dyDescent="0.2"/>
    <row r="217" ht="15" hidden="1" thickTop="1" x14ac:dyDescent="0.2"/>
    <row r="218" ht="15" hidden="1" thickTop="1" x14ac:dyDescent="0.2"/>
  </sheetData>
  <sheetProtection algorithmName="SHA-512" hashValue="levSEoEwnKmJkw5gKgxHE5rWwtF4Y5cR8h6xVawI6U2hntvnkQpviFeaIG/AuGfeCzDzfyi0EOdBcI4Tatqghw==" saltValue="qrZiWymBbVQQioduTTv4YA==" spinCount="100000" sheet="1" objects="1" scenarios="1"/>
  <mergeCells count="184">
    <mergeCell ref="A109:M109"/>
    <mergeCell ref="C106:E106"/>
    <mergeCell ref="F106:G106"/>
    <mergeCell ref="H106:I106"/>
    <mergeCell ref="J106:K106"/>
    <mergeCell ref="L106:M106"/>
    <mergeCell ref="C107:E107"/>
    <mergeCell ref="F107:G107"/>
    <mergeCell ref="H107:I107"/>
    <mergeCell ref="J107:K107"/>
    <mergeCell ref="L107:M107"/>
    <mergeCell ref="C104:E104"/>
    <mergeCell ref="F104:G104"/>
    <mergeCell ref="H104:I104"/>
    <mergeCell ref="J104:K104"/>
    <mergeCell ref="L104:M104"/>
    <mergeCell ref="C105:E105"/>
    <mergeCell ref="F105:G105"/>
    <mergeCell ref="H105:I105"/>
    <mergeCell ref="J105:K105"/>
    <mergeCell ref="L105:M105"/>
    <mergeCell ref="C101:E102"/>
    <mergeCell ref="F101:G102"/>
    <mergeCell ref="H101:I102"/>
    <mergeCell ref="J101:K102"/>
    <mergeCell ref="L101:M102"/>
    <mergeCell ref="C103:E103"/>
    <mergeCell ref="F103:G103"/>
    <mergeCell ref="H103:I103"/>
    <mergeCell ref="J103:K103"/>
    <mergeCell ref="L103:M103"/>
    <mergeCell ref="C97:E97"/>
    <mergeCell ref="F97:G97"/>
    <mergeCell ref="H97:I97"/>
    <mergeCell ref="J97:K97"/>
    <mergeCell ref="L97:M97"/>
    <mergeCell ref="A99:M99"/>
    <mergeCell ref="C95:E95"/>
    <mergeCell ref="F95:G95"/>
    <mergeCell ref="H95:I95"/>
    <mergeCell ref="J95:K95"/>
    <mergeCell ref="L95:M95"/>
    <mergeCell ref="C96:E96"/>
    <mergeCell ref="F96:G96"/>
    <mergeCell ref="H96:I96"/>
    <mergeCell ref="J96:K96"/>
    <mergeCell ref="L96:M96"/>
    <mergeCell ref="C93:E93"/>
    <mergeCell ref="F93:G93"/>
    <mergeCell ref="H93:I93"/>
    <mergeCell ref="J93:K93"/>
    <mergeCell ref="L93:M93"/>
    <mergeCell ref="C94:E94"/>
    <mergeCell ref="F94:G94"/>
    <mergeCell ref="H94:I94"/>
    <mergeCell ref="J94:K94"/>
    <mergeCell ref="L94:M94"/>
    <mergeCell ref="A89:M89"/>
    <mergeCell ref="C91:E92"/>
    <mergeCell ref="F91:G92"/>
    <mergeCell ref="H91:I92"/>
    <mergeCell ref="J91:K92"/>
    <mergeCell ref="L91:M92"/>
    <mergeCell ref="C86:E86"/>
    <mergeCell ref="F86:G86"/>
    <mergeCell ref="H86:I86"/>
    <mergeCell ref="J86:K86"/>
    <mergeCell ref="L86:M86"/>
    <mergeCell ref="C87:E87"/>
    <mergeCell ref="F87:G87"/>
    <mergeCell ref="H87:I87"/>
    <mergeCell ref="J87:K87"/>
    <mergeCell ref="L87:M87"/>
    <mergeCell ref="C84:E84"/>
    <mergeCell ref="F84:G84"/>
    <mergeCell ref="H84:I84"/>
    <mergeCell ref="J84:K84"/>
    <mergeCell ref="L84:M84"/>
    <mergeCell ref="C85:E85"/>
    <mergeCell ref="F85:G85"/>
    <mergeCell ref="H85:I85"/>
    <mergeCell ref="J85:K85"/>
    <mergeCell ref="L85:M85"/>
    <mergeCell ref="D76:H76"/>
    <mergeCell ref="A78:N78"/>
    <mergeCell ref="A80:M80"/>
    <mergeCell ref="C82:E83"/>
    <mergeCell ref="F82:G83"/>
    <mergeCell ref="H82:I83"/>
    <mergeCell ref="J82:K83"/>
    <mergeCell ref="L82:M83"/>
    <mergeCell ref="D70:H70"/>
    <mergeCell ref="D71:H71"/>
    <mergeCell ref="D72:H72"/>
    <mergeCell ref="D73:H73"/>
    <mergeCell ref="D74:H74"/>
    <mergeCell ref="D75:H75"/>
    <mergeCell ref="C64:E64"/>
    <mergeCell ref="F64:G64"/>
    <mergeCell ref="H64:I64"/>
    <mergeCell ref="A66:M66"/>
    <mergeCell ref="D68:H68"/>
    <mergeCell ref="D69:H69"/>
    <mergeCell ref="C62:E62"/>
    <mergeCell ref="F62:G62"/>
    <mergeCell ref="H62:I62"/>
    <mergeCell ref="C63:E63"/>
    <mergeCell ref="F63:G63"/>
    <mergeCell ref="H63:I63"/>
    <mergeCell ref="C60:E60"/>
    <mergeCell ref="F60:G60"/>
    <mergeCell ref="H60:I60"/>
    <mergeCell ref="C61:E61"/>
    <mergeCell ref="F61:G61"/>
    <mergeCell ref="H61:I61"/>
    <mergeCell ref="A53:M53"/>
    <mergeCell ref="F55:G55"/>
    <mergeCell ref="H55:I55"/>
    <mergeCell ref="F56:G56"/>
    <mergeCell ref="H56:I56"/>
    <mergeCell ref="A58:M58"/>
    <mergeCell ref="C46:E46"/>
    <mergeCell ref="C47:E47"/>
    <mergeCell ref="C48:E48"/>
    <mergeCell ref="C49:E49"/>
    <mergeCell ref="C50:E50"/>
    <mergeCell ref="C51:E51"/>
    <mergeCell ref="C42:E42"/>
    <mergeCell ref="F42:G42"/>
    <mergeCell ref="H42:I42"/>
    <mergeCell ref="J42:K42"/>
    <mergeCell ref="L42:M42"/>
    <mergeCell ref="A44:M44"/>
    <mergeCell ref="C40:E40"/>
    <mergeCell ref="F40:G40"/>
    <mergeCell ref="H40:I40"/>
    <mergeCell ref="J40:K40"/>
    <mergeCell ref="L40:M40"/>
    <mergeCell ref="C41:E41"/>
    <mergeCell ref="F41:G41"/>
    <mergeCell ref="H41:I41"/>
    <mergeCell ref="J41:K41"/>
    <mergeCell ref="L41:M41"/>
    <mergeCell ref="C38:E38"/>
    <mergeCell ref="F38:G38"/>
    <mergeCell ref="H38:I38"/>
    <mergeCell ref="J38:K38"/>
    <mergeCell ref="L38:M38"/>
    <mergeCell ref="C39:E39"/>
    <mergeCell ref="F39:G39"/>
    <mergeCell ref="H39:I39"/>
    <mergeCell ref="J39:K39"/>
    <mergeCell ref="L39:M39"/>
    <mergeCell ref="C31:E31"/>
    <mergeCell ref="F31:G31"/>
    <mergeCell ref="H31:I31"/>
    <mergeCell ref="J31:K31"/>
    <mergeCell ref="A34:M34"/>
    <mergeCell ref="C36:E37"/>
    <mergeCell ref="F36:G37"/>
    <mergeCell ref="H36:I37"/>
    <mergeCell ref="J36:K37"/>
    <mergeCell ref="L36:M37"/>
    <mergeCell ref="A26:M26"/>
    <mergeCell ref="C28:E29"/>
    <mergeCell ref="F28:G29"/>
    <mergeCell ref="H28:I29"/>
    <mergeCell ref="J28:K29"/>
    <mergeCell ref="C30:E30"/>
    <mergeCell ref="F30:G30"/>
    <mergeCell ref="H30:I30"/>
    <mergeCell ref="J30:K30"/>
    <mergeCell ref="A13:M13"/>
    <mergeCell ref="C15:E15"/>
    <mergeCell ref="C16:E16"/>
    <mergeCell ref="C17:E17"/>
    <mergeCell ref="C18:E18"/>
    <mergeCell ref="A21:M21"/>
    <mergeCell ref="A1:M1"/>
    <mergeCell ref="A3:M3"/>
    <mergeCell ref="A4:M4"/>
    <mergeCell ref="A5:M5"/>
    <mergeCell ref="A6:M6"/>
    <mergeCell ref="A8:M8"/>
  </mergeCells>
  <conditionalFormatting sqref="A26 A27:L31">
    <cfRule type="expression" dxfId="12" priority="3">
      <formula>AND($G$24=TRUE,$G$23=FALSE)</formula>
    </cfRule>
  </conditionalFormatting>
  <conditionalFormatting sqref="A13:M18">
    <cfRule type="expression" dxfId="11" priority="4">
      <formula>AND($G$11=TRUE,$G$10=FALSE)</formula>
    </cfRule>
  </conditionalFormatting>
  <conditionalFormatting sqref="C46:H46">
    <cfRule type="expression" dxfId="10" priority="2">
      <formula>AND($G$11=TRUE,$G$10=FALSE)</formula>
    </cfRule>
  </conditionalFormatting>
  <conditionalFormatting sqref="F10">
    <cfRule type="expression" dxfId="9" priority="8">
      <formula>AND($G$11=TRUE,$G$10=FALSE)</formula>
    </cfRule>
  </conditionalFormatting>
  <conditionalFormatting sqref="F11">
    <cfRule type="expression" dxfId="8" priority="5">
      <formula>AND($G$10=TRUE,$G$11=FALSE)</formula>
    </cfRule>
  </conditionalFormatting>
  <conditionalFormatting sqref="F23">
    <cfRule type="expression" dxfId="7" priority="6">
      <formula>AND($G$24=TRUE,$G$23=FALSE)</formula>
    </cfRule>
  </conditionalFormatting>
  <conditionalFormatting sqref="F24">
    <cfRule type="expression" dxfId="6" priority="7">
      <formula>AND($G$23=TRUE,$G$24=FALSE)</formula>
    </cfRule>
  </conditionalFormatting>
  <conditionalFormatting sqref="F47:H51">
    <cfRule type="expression" dxfId="5" priority="1">
      <formula>AND($G$11=TRUE,$G$10=FALSE)</formula>
    </cfRule>
  </conditionalFormatting>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6</xdr:col>
                    <xdr:colOff>95250</xdr:colOff>
                    <xdr:row>8</xdr:row>
                    <xdr:rowOff>161925</xdr:rowOff>
                  </from>
                  <to>
                    <xdr:col>6</xdr:col>
                    <xdr:colOff>361950</xdr:colOff>
                    <xdr:row>10</xdr:row>
                    <xdr:rowOff>9525</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6</xdr:col>
                    <xdr:colOff>95250</xdr:colOff>
                    <xdr:row>10</xdr:row>
                    <xdr:rowOff>19050</xdr:rowOff>
                  </from>
                  <to>
                    <xdr:col>6</xdr:col>
                    <xdr:colOff>361950</xdr:colOff>
                    <xdr:row>11</xdr:row>
                    <xdr:rowOff>9525</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5</xdr:col>
                    <xdr:colOff>304800</xdr:colOff>
                    <xdr:row>14</xdr:row>
                    <xdr:rowOff>200025</xdr:rowOff>
                  </from>
                  <to>
                    <xdr:col>5</xdr:col>
                    <xdr:colOff>533400</xdr:colOff>
                    <xdr:row>16</xdr:row>
                    <xdr:rowOff>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5</xdr:col>
                    <xdr:colOff>304800</xdr:colOff>
                    <xdr:row>15</xdr:row>
                    <xdr:rowOff>200025</xdr:rowOff>
                  </from>
                  <to>
                    <xdr:col>5</xdr:col>
                    <xdr:colOff>533400</xdr:colOff>
                    <xdr:row>17</xdr:row>
                    <xdr:rowOff>9525</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5</xdr:col>
                    <xdr:colOff>304800</xdr:colOff>
                    <xdr:row>16</xdr:row>
                    <xdr:rowOff>209550</xdr:rowOff>
                  </from>
                  <to>
                    <xdr:col>5</xdr:col>
                    <xdr:colOff>533400</xdr:colOff>
                    <xdr:row>18</xdr:row>
                    <xdr:rowOff>9525</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6</xdr:col>
                    <xdr:colOff>285750</xdr:colOff>
                    <xdr:row>14</xdr:row>
                    <xdr:rowOff>200025</xdr:rowOff>
                  </from>
                  <to>
                    <xdr:col>6</xdr:col>
                    <xdr:colOff>552450</xdr:colOff>
                    <xdr:row>16</xdr:row>
                    <xdr:rowOff>9525</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6</xdr:col>
                    <xdr:colOff>285750</xdr:colOff>
                    <xdr:row>15</xdr:row>
                    <xdr:rowOff>209550</xdr:rowOff>
                  </from>
                  <to>
                    <xdr:col>6</xdr:col>
                    <xdr:colOff>552450</xdr:colOff>
                    <xdr:row>17</xdr:row>
                    <xdr:rowOff>19050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6</xdr:col>
                    <xdr:colOff>285750</xdr:colOff>
                    <xdr:row>16</xdr:row>
                    <xdr:rowOff>209550</xdr:rowOff>
                  </from>
                  <to>
                    <xdr:col>6</xdr:col>
                    <xdr:colOff>552450</xdr:colOff>
                    <xdr:row>18</xdr:row>
                    <xdr:rowOff>19050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6</xdr:col>
                    <xdr:colOff>95250</xdr:colOff>
                    <xdr:row>21</xdr:row>
                    <xdr:rowOff>133350</xdr:rowOff>
                  </from>
                  <to>
                    <xdr:col>6</xdr:col>
                    <xdr:colOff>361950</xdr:colOff>
                    <xdr:row>23</xdr:row>
                    <xdr:rowOff>9525</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6</xdr:col>
                    <xdr:colOff>95250</xdr:colOff>
                    <xdr:row>23</xdr:row>
                    <xdr:rowOff>0</xdr:rowOff>
                  </from>
                  <to>
                    <xdr:col>6</xdr:col>
                    <xdr:colOff>361950</xdr:colOff>
                    <xdr:row>24</xdr:row>
                    <xdr:rowOff>28575</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5</xdr:col>
                    <xdr:colOff>704850</xdr:colOff>
                    <xdr:row>28</xdr:row>
                    <xdr:rowOff>161925</xdr:rowOff>
                  </from>
                  <to>
                    <xdr:col>6</xdr:col>
                    <xdr:colOff>228600</xdr:colOff>
                    <xdr:row>30</xdr:row>
                    <xdr:rowOff>9525</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5</xdr:col>
                    <xdr:colOff>704850</xdr:colOff>
                    <xdr:row>29</xdr:row>
                    <xdr:rowOff>171450</xdr:rowOff>
                  </from>
                  <to>
                    <xdr:col>6</xdr:col>
                    <xdr:colOff>228600</xdr:colOff>
                    <xdr:row>31</xdr:row>
                    <xdr:rowOff>47625</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7</xdr:col>
                    <xdr:colOff>704850</xdr:colOff>
                    <xdr:row>29</xdr:row>
                    <xdr:rowOff>171450</xdr:rowOff>
                  </from>
                  <to>
                    <xdr:col>8</xdr:col>
                    <xdr:colOff>238125</xdr:colOff>
                    <xdr:row>31</xdr:row>
                    <xdr:rowOff>47625</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7</xdr:col>
                    <xdr:colOff>704850</xdr:colOff>
                    <xdr:row>28</xdr:row>
                    <xdr:rowOff>161925</xdr:rowOff>
                  </from>
                  <to>
                    <xdr:col>8</xdr:col>
                    <xdr:colOff>238125</xdr:colOff>
                    <xdr:row>30</xdr:row>
                    <xdr:rowOff>9525</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9</xdr:col>
                    <xdr:colOff>704850</xdr:colOff>
                    <xdr:row>29</xdr:row>
                    <xdr:rowOff>190500</xdr:rowOff>
                  </from>
                  <to>
                    <xdr:col>10</xdr:col>
                    <xdr:colOff>228600</xdr:colOff>
                    <xdr:row>31</xdr:row>
                    <xdr:rowOff>47625</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9</xdr:col>
                    <xdr:colOff>704850</xdr:colOff>
                    <xdr:row>28</xdr:row>
                    <xdr:rowOff>161925</xdr:rowOff>
                  </from>
                  <to>
                    <xdr:col>10</xdr:col>
                    <xdr:colOff>228600</xdr:colOff>
                    <xdr:row>30</xdr:row>
                    <xdr:rowOff>9525</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5</xdr:col>
                    <xdr:colOff>704850</xdr:colOff>
                    <xdr:row>36</xdr:row>
                    <xdr:rowOff>190500</xdr:rowOff>
                  </from>
                  <to>
                    <xdr:col>6</xdr:col>
                    <xdr:colOff>304800</xdr:colOff>
                    <xdr:row>38</xdr:row>
                    <xdr:rowOff>57150</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5</xdr:col>
                    <xdr:colOff>704850</xdr:colOff>
                    <xdr:row>39</xdr:row>
                    <xdr:rowOff>171450</xdr:rowOff>
                  </from>
                  <to>
                    <xdr:col>6</xdr:col>
                    <xdr:colOff>304800</xdr:colOff>
                    <xdr:row>41</xdr:row>
                    <xdr:rowOff>66675</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from>
                    <xdr:col>5</xdr:col>
                    <xdr:colOff>704850</xdr:colOff>
                    <xdr:row>40</xdr:row>
                    <xdr:rowOff>171450</xdr:rowOff>
                  </from>
                  <to>
                    <xdr:col>6</xdr:col>
                    <xdr:colOff>323850</xdr:colOff>
                    <xdr:row>42</xdr:row>
                    <xdr:rowOff>66675</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from>
                    <xdr:col>5</xdr:col>
                    <xdr:colOff>704850</xdr:colOff>
                    <xdr:row>38</xdr:row>
                    <xdr:rowOff>171450</xdr:rowOff>
                  </from>
                  <to>
                    <xdr:col>6</xdr:col>
                    <xdr:colOff>323850</xdr:colOff>
                    <xdr:row>40</xdr:row>
                    <xdr:rowOff>57150</xdr:rowOff>
                  </to>
                </anchor>
              </controlPr>
            </control>
          </mc:Choice>
        </mc:AlternateContent>
        <mc:AlternateContent xmlns:mc="http://schemas.openxmlformats.org/markup-compatibility/2006">
          <mc:Choice Requires="x14">
            <control shapeId="5141" r:id="rId24" name="Check Box 21">
              <controlPr defaultSize="0" autoFill="0" autoLine="0" autoPict="0">
                <anchor moveWithCells="1">
                  <from>
                    <xdr:col>5</xdr:col>
                    <xdr:colOff>704850</xdr:colOff>
                    <xdr:row>37</xdr:row>
                    <xdr:rowOff>171450</xdr:rowOff>
                  </from>
                  <to>
                    <xdr:col>6</xdr:col>
                    <xdr:colOff>304800</xdr:colOff>
                    <xdr:row>39</xdr:row>
                    <xdr:rowOff>57150</xdr:rowOff>
                  </to>
                </anchor>
              </controlPr>
            </control>
          </mc:Choice>
        </mc:AlternateContent>
        <mc:AlternateContent xmlns:mc="http://schemas.openxmlformats.org/markup-compatibility/2006">
          <mc:Choice Requires="x14">
            <control shapeId="5142" r:id="rId25" name="Check Box 22">
              <controlPr defaultSize="0" autoFill="0" autoLine="0" autoPict="0">
                <anchor moveWithCells="1">
                  <from>
                    <xdr:col>7</xdr:col>
                    <xdr:colOff>685800</xdr:colOff>
                    <xdr:row>36</xdr:row>
                    <xdr:rowOff>190500</xdr:rowOff>
                  </from>
                  <to>
                    <xdr:col>8</xdr:col>
                    <xdr:colOff>304800</xdr:colOff>
                    <xdr:row>38</xdr:row>
                    <xdr:rowOff>57150</xdr:rowOff>
                  </to>
                </anchor>
              </controlPr>
            </control>
          </mc:Choice>
        </mc:AlternateContent>
        <mc:AlternateContent xmlns:mc="http://schemas.openxmlformats.org/markup-compatibility/2006">
          <mc:Choice Requires="x14">
            <control shapeId="5143" r:id="rId26" name="Check Box 23">
              <controlPr defaultSize="0" autoFill="0" autoLine="0" autoPict="0">
                <anchor moveWithCells="1">
                  <from>
                    <xdr:col>7</xdr:col>
                    <xdr:colOff>685800</xdr:colOff>
                    <xdr:row>37</xdr:row>
                    <xdr:rowOff>171450</xdr:rowOff>
                  </from>
                  <to>
                    <xdr:col>8</xdr:col>
                    <xdr:colOff>304800</xdr:colOff>
                    <xdr:row>39</xdr:row>
                    <xdr:rowOff>57150</xdr:rowOff>
                  </to>
                </anchor>
              </controlPr>
            </control>
          </mc:Choice>
        </mc:AlternateContent>
        <mc:AlternateContent xmlns:mc="http://schemas.openxmlformats.org/markup-compatibility/2006">
          <mc:Choice Requires="x14">
            <control shapeId="5144" r:id="rId27" name="Check Box 24">
              <controlPr defaultSize="0" autoFill="0" autoLine="0" autoPict="0">
                <anchor moveWithCells="1">
                  <from>
                    <xdr:col>7</xdr:col>
                    <xdr:colOff>685800</xdr:colOff>
                    <xdr:row>38</xdr:row>
                    <xdr:rowOff>171450</xdr:rowOff>
                  </from>
                  <to>
                    <xdr:col>8</xdr:col>
                    <xdr:colOff>314325</xdr:colOff>
                    <xdr:row>40</xdr:row>
                    <xdr:rowOff>57150</xdr:rowOff>
                  </to>
                </anchor>
              </controlPr>
            </control>
          </mc:Choice>
        </mc:AlternateContent>
        <mc:AlternateContent xmlns:mc="http://schemas.openxmlformats.org/markup-compatibility/2006">
          <mc:Choice Requires="x14">
            <control shapeId="5145" r:id="rId28" name="Check Box 25">
              <controlPr defaultSize="0" autoFill="0" autoLine="0" autoPict="0">
                <anchor moveWithCells="1">
                  <from>
                    <xdr:col>7</xdr:col>
                    <xdr:colOff>685800</xdr:colOff>
                    <xdr:row>39</xdr:row>
                    <xdr:rowOff>171450</xdr:rowOff>
                  </from>
                  <to>
                    <xdr:col>8</xdr:col>
                    <xdr:colOff>314325</xdr:colOff>
                    <xdr:row>41</xdr:row>
                    <xdr:rowOff>57150</xdr:rowOff>
                  </to>
                </anchor>
              </controlPr>
            </control>
          </mc:Choice>
        </mc:AlternateContent>
        <mc:AlternateContent xmlns:mc="http://schemas.openxmlformats.org/markup-compatibility/2006">
          <mc:Choice Requires="x14">
            <control shapeId="5146" r:id="rId29" name="Check Box 26">
              <controlPr defaultSize="0" autoFill="0" autoLine="0" autoPict="0">
                <anchor moveWithCells="1">
                  <from>
                    <xdr:col>7</xdr:col>
                    <xdr:colOff>685800</xdr:colOff>
                    <xdr:row>40</xdr:row>
                    <xdr:rowOff>171450</xdr:rowOff>
                  </from>
                  <to>
                    <xdr:col>8</xdr:col>
                    <xdr:colOff>314325</xdr:colOff>
                    <xdr:row>42</xdr:row>
                    <xdr:rowOff>57150</xdr:rowOff>
                  </to>
                </anchor>
              </controlPr>
            </control>
          </mc:Choice>
        </mc:AlternateContent>
        <mc:AlternateContent xmlns:mc="http://schemas.openxmlformats.org/markup-compatibility/2006">
          <mc:Choice Requires="x14">
            <control shapeId="5147" r:id="rId30" name="Check Box 27">
              <controlPr defaultSize="0" autoFill="0" autoLine="0" autoPict="0">
                <anchor moveWithCells="1">
                  <from>
                    <xdr:col>9</xdr:col>
                    <xdr:colOff>704850</xdr:colOff>
                    <xdr:row>36</xdr:row>
                    <xdr:rowOff>209550</xdr:rowOff>
                  </from>
                  <to>
                    <xdr:col>10</xdr:col>
                    <xdr:colOff>304800</xdr:colOff>
                    <xdr:row>38</xdr:row>
                    <xdr:rowOff>47625</xdr:rowOff>
                  </to>
                </anchor>
              </controlPr>
            </control>
          </mc:Choice>
        </mc:AlternateContent>
        <mc:AlternateContent xmlns:mc="http://schemas.openxmlformats.org/markup-compatibility/2006">
          <mc:Choice Requires="x14">
            <control shapeId="5148" r:id="rId31" name="Check Box 28">
              <controlPr defaultSize="0" autoFill="0" autoLine="0" autoPict="0">
                <anchor moveWithCells="1">
                  <from>
                    <xdr:col>9</xdr:col>
                    <xdr:colOff>704850</xdr:colOff>
                    <xdr:row>37</xdr:row>
                    <xdr:rowOff>171450</xdr:rowOff>
                  </from>
                  <to>
                    <xdr:col>10</xdr:col>
                    <xdr:colOff>304800</xdr:colOff>
                    <xdr:row>39</xdr:row>
                    <xdr:rowOff>57150</xdr:rowOff>
                  </to>
                </anchor>
              </controlPr>
            </control>
          </mc:Choice>
        </mc:AlternateContent>
        <mc:AlternateContent xmlns:mc="http://schemas.openxmlformats.org/markup-compatibility/2006">
          <mc:Choice Requires="x14">
            <control shapeId="5149" r:id="rId32" name="Check Box 29">
              <controlPr defaultSize="0" autoFill="0" autoLine="0" autoPict="0">
                <anchor moveWithCells="1">
                  <from>
                    <xdr:col>9</xdr:col>
                    <xdr:colOff>704850</xdr:colOff>
                    <xdr:row>38</xdr:row>
                    <xdr:rowOff>171450</xdr:rowOff>
                  </from>
                  <to>
                    <xdr:col>10</xdr:col>
                    <xdr:colOff>304800</xdr:colOff>
                    <xdr:row>40</xdr:row>
                    <xdr:rowOff>57150</xdr:rowOff>
                  </to>
                </anchor>
              </controlPr>
            </control>
          </mc:Choice>
        </mc:AlternateContent>
        <mc:AlternateContent xmlns:mc="http://schemas.openxmlformats.org/markup-compatibility/2006">
          <mc:Choice Requires="x14">
            <control shapeId="5150" r:id="rId33" name="Check Box 30">
              <controlPr defaultSize="0" autoFill="0" autoLine="0" autoPict="0">
                <anchor moveWithCells="1">
                  <from>
                    <xdr:col>9</xdr:col>
                    <xdr:colOff>704850</xdr:colOff>
                    <xdr:row>39</xdr:row>
                    <xdr:rowOff>171450</xdr:rowOff>
                  </from>
                  <to>
                    <xdr:col>10</xdr:col>
                    <xdr:colOff>304800</xdr:colOff>
                    <xdr:row>41</xdr:row>
                    <xdr:rowOff>57150</xdr:rowOff>
                  </to>
                </anchor>
              </controlPr>
            </control>
          </mc:Choice>
        </mc:AlternateContent>
        <mc:AlternateContent xmlns:mc="http://schemas.openxmlformats.org/markup-compatibility/2006">
          <mc:Choice Requires="x14">
            <control shapeId="5151" r:id="rId34" name="Check Box 31">
              <controlPr defaultSize="0" autoFill="0" autoLine="0" autoPict="0">
                <anchor moveWithCells="1">
                  <from>
                    <xdr:col>9</xdr:col>
                    <xdr:colOff>704850</xdr:colOff>
                    <xdr:row>40</xdr:row>
                    <xdr:rowOff>171450</xdr:rowOff>
                  </from>
                  <to>
                    <xdr:col>10</xdr:col>
                    <xdr:colOff>304800</xdr:colOff>
                    <xdr:row>42</xdr:row>
                    <xdr:rowOff>57150</xdr:rowOff>
                  </to>
                </anchor>
              </controlPr>
            </control>
          </mc:Choice>
        </mc:AlternateContent>
        <mc:AlternateContent xmlns:mc="http://schemas.openxmlformats.org/markup-compatibility/2006">
          <mc:Choice Requires="x14">
            <control shapeId="5152" r:id="rId35" name="Check Box 32">
              <controlPr defaultSize="0" autoFill="0" autoLine="0" autoPict="0">
                <anchor moveWithCells="1">
                  <from>
                    <xdr:col>11</xdr:col>
                    <xdr:colOff>704850</xdr:colOff>
                    <xdr:row>36</xdr:row>
                    <xdr:rowOff>209550</xdr:rowOff>
                  </from>
                  <to>
                    <xdr:col>12</xdr:col>
                    <xdr:colOff>304800</xdr:colOff>
                    <xdr:row>38</xdr:row>
                    <xdr:rowOff>47625</xdr:rowOff>
                  </to>
                </anchor>
              </controlPr>
            </control>
          </mc:Choice>
        </mc:AlternateContent>
        <mc:AlternateContent xmlns:mc="http://schemas.openxmlformats.org/markup-compatibility/2006">
          <mc:Choice Requires="x14">
            <control shapeId="5153" r:id="rId36" name="Check Box 33">
              <controlPr defaultSize="0" autoFill="0" autoLine="0" autoPict="0">
                <anchor moveWithCells="1">
                  <from>
                    <xdr:col>11</xdr:col>
                    <xdr:colOff>704850</xdr:colOff>
                    <xdr:row>37</xdr:row>
                    <xdr:rowOff>180975</xdr:rowOff>
                  </from>
                  <to>
                    <xdr:col>12</xdr:col>
                    <xdr:colOff>304800</xdr:colOff>
                    <xdr:row>39</xdr:row>
                    <xdr:rowOff>66675</xdr:rowOff>
                  </to>
                </anchor>
              </controlPr>
            </control>
          </mc:Choice>
        </mc:AlternateContent>
        <mc:AlternateContent xmlns:mc="http://schemas.openxmlformats.org/markup-compatibility/2006">
          <mc:Choice Requires="x14">
            <control shapeId="5154" r:id="rId37" name="Check Box 34">
              <controlPr defaultSize="0" autoFill="0" autoLine="0" autoPict="0">
                <anchor moveWithCells="1">
                  <from>
                    <xdr:col>11</xdr:col>
                    <xdr:colOff>704850</xdr:colOff>
                    <xdr:row>38</xdr:row>
                    <xdr:rowOff>171450</xdr:rowOff>
                  </from>
                  <to>
                    <xdr:col>12</xdr:col>
                    <xdr:colOff>304800</xdr:colOff>
                    <xdr:row>40</xdr:row>
                    <xdr:rowOff>57150</xdr:rowOff>
                  </to>
                </anchor>
              </controlPr>
            </control>
          </mc:Choice>
        </mc:AlternateContent>
        <mc:AlternateContent xmlns:mc="http://schemas.openxmlformats.org/markup-compatibility/2006">
          <mc:Choice Requires="x14">
            <control shapeId="5155" r:id="rId38" name="Check Box 35">
              <controlPr defaultSize="0" autoFill="0" autoLine="0" autoPict="0">
                <anchor moveWithCells="1">
                  <from>
                    <xdr:col>11</xdr:col>
                    <xdr:colOff>704850</xdr:colOff>
                    <xdr:row>39</xdr:row>
                    <xdr:rowOff>171450</xdr:rowOff>
                  </from>
                  <to>
                    <xdr:col>12</xdr:col>
                    <xdr:colOff>304800</xdr:colOff>
                    <xdr:row>41</xdr:row>
                    <xdr:rowOff>57150</xdr:rowOff>
                  </to>
                </anchor>
              </controlPr>
            </control>
          </mc:Choice>
        </mc:AlternateContent>
        <mc:AlternateContent xmlns:mc="http://schemas.openxmlformats.org/markup-compatibility/2006">
          <mc:Choice Requires="x14">
            <control shapeId="5156" r:id="rId39" name="Check Box 36">
              <controlPr defaultSize="0" autoFill="0" autoLine="0" autoPict="0">
                <anchor moveWithCells="1">
                  <from>
                    <xdr:col>11</xdr:col>
                    <xdr:colOff>704850</xdr:colOff>
                    <xdr:row>40</xdr:row>
                    <xdr:rowOff>171450</xdr:rowOff>
                  </from>
                  <to>
                    <xdr:col>12</xdr:col>
                    <xdr:colOff>304800</xdr:colOff>
                    <xdr:row>42</xdr:row>
                    <xdr:rowOff>57150</xdr:rowOff>
                  </to>
                </anchor>
              </controlPr>
            </control>
          </mc:Choice>
        </mc:AlternateContent>
        <mc:AlternateContent xmlns:mc="http://schemas.openxmlformats.org/markup-compatibility/2006">
          <mc:Choice Requires="x14">
            <control shapeId="5157" r:id="rId40" name="Check Box 37">
              <controlPr defaultSize="0" autoFill="0" autoLine="0" autoPict="0">
                <anchor moveWithCells="1">
                  <from>
                    <xdr:col>5</xdr:col>
                    <xdr:colOff>304800</xdr:colOff>
                    <xdr:row>45</xdr:row>
                    <xdr:rowOff>209550</xdr:rowOff>
                  </from>
                  <to>
                    <xdr:col>5</xdr:col>
                    <xdr:colOff>533400</xdr:colOff>
                    <xdr:row>47</xdr:row>
                    <xdr:rowOff>19050</xdr:rowOff>
                  </to>
                </anchor>
              </controlPr>
            </control>
          </mc:Choice>
        </mc:AlternateContent>
        <mc:AlternateContent xmlns:mc="http://schemas.openxmlformats.org/markup-compatibility/2006">
          <mc:Choice Requires="x14">
            <control shapeId="5158" r:id="rId41" name="Check Box 38">
              <controlPr defaultSize="0" autoFill="0" autoLine="0" autoPict="0">
                <anchor moveWithCells="1">
                  <from>
                    <xdr:col>5</xdr:col>
                    <xdr:colOff>304800</xdr:colOff>
                    <xdr:row>46</xdr:row>
                    <xdr:rowOff>200025</xdr:rowOff>
                  </from>
                  <to>
                    <xdr:col>5</xdr:col>
                    <xdr:colOff>533400</xdr:colOff>
                    <xdr:row>48</xdr:row>
                    <xdr:rowOff>9525</xdr:rowOff>
                  </to>
                </anchor>
              </controlPr>
            </control>
          </mc:Choice>
        </mc:AlternateContent>
        <mc:AlternateContent xmlns:mc="http://schemas.openxmlformats.org/markup-compatibility/2006">
          <mc:Choice Requires="x14">
            <control shapeId="5159" r:id="rId42" name="Check Box 39">
              <controlPr defaultSize="0" autoFill="0" autoLine="0" autoPict="0">
                <anchor moveWithCells="1">
                  <from>
                    <xdr:col>5</xdr:col>
                    <xdr:colOff>304800</xdr:colOff>
                    <xdr:row>47</xdr:row>
                    <xdr:rowOff>209550</xdr:rowOff>
                  </from>
                  <to>
                    <xdr:col>5</xdr:col>
                    <xdr:colOff>533400</xdr:colOff>
                    <xdr:row>49</xdr:row>
                    <xdr:rowOff>9525</xdr:rowOff>
                  </to>
                </anchor>
              </controlPr>
            </control>
          </mc:Choice>
        </mc:AlternateContent>
        <mc:AlternateContent xmlns:mc="http://schemas.openxmlformats.org/markup-compatibility/2006">
          <mc:Choice Requires="x14">
            <control shapeId="5160" r:id="rId43" name="Check Box 40">
              <controlPr defaultSize="0" autoFill="0" autoLine="0" autoPict="0">
                <anchor moveWithCells="1">
                  <from>
                    <xdr:col>6</xdr:col>
                    <xdr:colOff>285750</xdr:colOff>
                    <xdr:row>45</xdr:row>
                    <xdr:rowOff>209550</xdr:rowOff>
                  </from>
                  <to>
                    <xdr:col>6</xdr:col>
                    <xdr:colOff>552450</xdr:colOff>
                    <xdr:row>47</xdr:row>
                    <xdr:rowOff>9525</xdr:rowOff>
                  </to>
                </anchor>
              </controlPr>
            </control>
          </mc:Choice>
        </mc:AlternateContent>
        <mc:AlternateContent xmlns:mc="http://schemas.openxmlformats.org/markup-compatibility/2006">
          <mc:Choice Requires="x14">
            <control shapeId="5161" r:id="rId44" name="Check Box 41">
              <controlPr defaultSize="0" autoFill="0" autoLine="0" autoPict="0">
                <anchor moveWithCells="1">
                  <from>
                    <xdr:col>6</xdr:col>
                    <xdr:colOff>285750</xdr:colOff>
                    <xdr:row>46</xdr:row>
                    <xdr:rowOff>209550</xdr:rowOff>
                  </from>
                  <to>
                    <xdr:col>6</xdr:col>
                    <xdr:colOff>552450</xdr:colOff>
                    <xdr:row>48</xdr:row>
                    <xdr:rowOff>19050</xdr:rowOff>
                  </to>
                </anchor>
              </controlPr>
            </control>
          </mc:Choice>
        </mc:AlternateContent>
        <mc:AlternateContent xmlns:mc="http://schemas.openxmlformats.org/markup-compatibility/2006">
          <mc:Choice Requires="x14">
            <control shapeId="5162" r:id="rId45" name="Check Box 42">
              <controlPr defaultSize="0" autoFill="0" autoLine="0" autoPict="0">
                <anchor moveWithCells="1">
                  <from>
                    <xdr:col>6</xdr:col>
                    <xdr:colOff>285750</xdr:colOff>
                    <xdr:row>47</xdr:row>
                    <xdr:rowOff>209550</xdr:rowOff>
                  </from>
                  <to>
                    <xdr:col>6</xdr:col>
                    <xdr:colOff>552450</xdr:colOff>
                    <xdr:row>49</xdr:row>
                    <xdr:rowOff>19050</xdr:rowOff>
                  </to>
                </anchor>
              </controlPr>
            </control>
          </mc:Choice>
        </mc:AlternateContent>
        <mc:AlternateContent xmlns:mc="http://schemas.openxmlformats.org/markup-compatibility/2006">
          <mc:Choice Requires="x14">
            <control shapeId="5163" r:id="rId46" name="Check Box 43">
              <controlPr defaultSize="0" autoFill="0" autoLine="0" autoPict="0">
                <anchor moveWithCells="1">
                  <from>
                    <xdr:col>5</xdr:col>
                    <xdr:colOff>304800</xdr:colOff>
                    <xdr:row>48</xdr:row>
                    <xdr:rowOff>200025</xdr:rowOff>
                  </from>
                  <to>
                    <xdr:col>5</xdr:col>
                    <xdr:colOff>533400</xdr:colOff>
                    <xdr:row>50</xdr:row>
                    <xdr:rowOff>9525</xdr:rowOff>
                  </to>
                </anchor>
              </controlPr>
            </control>
          </mc:Choice>
        </mc:AlternateContent>
        <mc:AlternateContent xmlns:mc="http://schemas.openxmlformats.org/markup-compatibility/2006">
          <mc:Choice Requires="x14">
            <control shapeId="5164" r:id="rId47" name="Check Box 44">
              <controlPr defaultSize="0" autoFill="0" autoLine="0" autoPict="0">
                <anchor moveWithCells="1">
                  <from>
                    <xdr:col>5</xdr:col>
                    <xdr:colOff>304800</xdr:colOff>
                    <xdr:row>49</xdr:row>
                    <xdr:rowOff>209550</xdr:rowOff>
                  </from>
                  <to>
                    <xdr:col>5</xdr:col>
                    <xdr:colOff>533400</xdr:colOff>
                    <xdr:row>51</xdr:row>
                    <xdr:rowOff>9525</xdr:rowOff>
                  </to>
                </anchor>
              </controlPr>
            </control>
          </mc:Choice>
        </mc:AlternateContent>
        <mc:AlternateContent xmlns:mc="http://schemas.openxmlformats.org/markup-compatibility/2006">
          <mc:Choice Requires="x14">
            <control shapeId="5165" r:id="rId48" name="Check Box 45">
              <controlPr defaultSize="0" autoFill="0" autoLine="0" autoPict="0">
                <anchor moveWithCells="1">
                  <from>
                    <xdr:col>6</xdr:col>
                    <xdr:colOff>285750</xdr:colOff>
                    <xdr:row>48</xdr:row>
                    <xdr:rowOff>209550</xdr:rowOff>
                  </from>
                  <to>
                    <xdr:col>6</xdr:col>
                    <xdr:colOff>552450</xdr:colOff>
                    <xdr:row>50</xdr:row>
                    <xdr:rowOff>19050</xdr:rowOff>
                  </to>
                </anchor>
              </controlPr>
            </control>
          </mc:Choice>
        </mc:AlternateContent>
        <mc:AlternateContent xmlns:mc="http://schemas.openxmlformats.org/markup-compatibility/2006">
          <mc:Choice Requires="x14">
            <control shapeId="5166" r:id="rId49" name="Check Box 46">
              <controlPr defaultSize="0" autoFill="0" autoLine="0" autoPict="0">
                <anchor moveWithCells="1">
                  <from>
                    <xdr:col>6</xdr:col>
                    <xdr:colOff>285750</xdr:colOff>
                    <xdr:row>49</xdr:row>
                    <xdr:rowOff>209550</xdr:rowOff>
                  </from>
                  <to>
                    <xdr:col>6</xdr:col>
                    <xdr:colOff>552450</xdr:colOff>
                    <xdr:row>51</xdr:row>
                    <xdr:rowOff>19050</xdr:rowOff>
                  </to>
                </anchor>
              </controlPr>
            </control>
          </mc:Choice>
        </mc:AlternateContent>
        <mc:AlternateContent xmlns:mc="http://schemas.openxmlformats.org/markup-compatibility/2006">
          <mc:Choice Requires="x14">
            <control shapeId="5167" r:id="rId50" name="Check Box 47">
              <controlPr defaultSize="0" autoFill="0" autoLine="0" autoPict="0">
                <anchor moveWithCells="1">
                  <from>
                    <xdr:col>7</xdr:col>
                    <xdr:colOff>285750</xdr:colOff>
                    <xdr:row>45</xdr:row>
                    <xdr:rowOff>209550</xdr:rowOff>
                  </from>
                  <to>
                    <xdr:col>7</xdr:col>
                    <xdr:colOff>552450</xdr:colOff>
                    <xdr:row>47</xdr:row>
                    <xdr:rowOff>9525</xdr:rowOff>
                  </to>
                </anchor>
              </controlPr>
            </control>
          </mc:Choice>
        </mc:AlternateContent>
        <mc:AlternateContent xmlns:mc="http://schemas.openxmlformats.org/markup-compatibility/2006">
          <mc:Choice Requires="x14">
            <control shapeId="5168" r:id="rId51" name="Check Box 48">
              <controlPr defaultSize="0" autoFill="0" autoLine="0" autoPict="0">
                <anchor moveWithCells="1">
                  <from>
                    <xdr:col>7</xdr:col>
                    <xdr:colOff>285750</xdr:colOff>
                    <xdr:row>46</xdr:row>
                    <xdr:rowOff>209550</xdr:rowOff>
                  </from>
                  <to>
                    <xdr:col>7</xdr:col>
                    <xdr:colOff>552450</xdr:colOff>
                    <xdr:row>48</xdr:row>
                    <xdr:rowOff>19050</xdr:rowOff>
                  </to>
                </anchor>
              </controlPr>
            </control>
          </mc:Choice>
        </mc:AlternateContent>
        <mc:AlternateContent xmlns:mc="http://schemas.openxmlformats.org/markup-compatibility/2006">
          <mc:Choice Requires="x14">
            <control shapeId="5169" r:id="rId52" name="Check Box 49">
              <controlPr defaultSize="0" autoFill="0" autoLine="0" autoPict="0">
                <anchor moveWithCells="1">
                  <from>
                    <xdr:col>7</xdr:col>
                    <xdr:colOff>285750</xdr:colOff>
                    <xdr:row>47</xdr:row>
                    <xdr:rowOff>209550</xdr:rowOff>
                  </from>
                  <to>
                    <xdr:col>7</xdr:col>
                    <xdr:colOff>552450</xdr:colOff>
                    <xdr:row>49</xdr:row>
                    <xdr:rowOff>19050</xdr:rowOff>
                  </to>
                </anchor>
              </controlPr>
            </control>
          </mc:Choice>
        </mc:AlternateContent>
        <mc:AlternateContent xmlns:mc="http://schemas.openxmlformats.org/markup-compatibility/2006">
          <mc:Choice Requires="x14">
            <control shapeId="5170" r:id="rId53" name="Check Box 50">
              <controlPr defaultSize="0" autoFill="0" autoLine="0" autoPict="0">
                <anchor moveWithCells="1">
                  <from>
                    <xdr:col>7</xdr:col>
                    <xdr:colOff>285750</xdr:colOff>
                    <xdr:row>48</xdr:row>
                    <xdr:rowOff>209550</xdr:rowOff>
                  </from>
                  <to>
                    <xdr:col>7</xdr:col>
                    <xdr:colOff>552450</xdr:colOff>
                    <xdr:row>50</xdr:row>
                    <xdr:rowOff>19050</xdr:rowOff>
                  </to>
                </anchor>
              </controlPr>
            </control>
          </mc:Choice>
        </mc:AlternateContent>
        <mc:AlternateContent xmlns:mc="http://schemas.openxmlformats.org/markup-compatibility/2006">
          <mc:Choice Requires="x14">
            <control shapeId="5171" r:id="rId54" name="Check Box 51">
              <controlPr defaultSize="0" autoFill="0" autoLine="0" autoPict="0">
                <anchor moveWithCells="1">
                  <from>
                    <xdr:col>7</xdr:col>
                    <xdr:colOff>285750</xdr:colOff>
                    <xdr:row>49</xdr:row>
                    <xdr:rowOff>209550</xdr:rowOff>
                  </from>
                  <to>
                    <xdr:col>7</xdr:col>
                    <xdr:colOff>552450</xdr:colOff>
                    <xdr:row>51</xdr:row>
                    <xdr:rowOff>19050</xdr:rowOff>
                  </to>
                </anchor>
              </controlPr>
            </control>
          </mc:Choice>
        </mc:AlternateContent>
        <mc:AlternateContent xmlns:mc="http://schemas.openxmlformats.org/markup-compatibility/2006">
          <mc:Choice Requires="x14">
            <control shapeId="5172" r:id="rId55" name="Check Box 52">
              <controlPr defaultSize="0" autoFill="0" autoLine="0" autoPict="0">
                <anchor moveWithCells="1">
                  <from>
                    <xdr:col>8</xdr:col>
                    <xdr:colOff>323850</xdr:colOff>
                    <xdr:row>66</xdr:row>
                    <xdr:rowOff>133350</xdr:rowOff>
                  </from>
                  <to>
                    <xdr:col>8</xdr:col>
                    <xdr:colOff>657225</xdr:colOff>
                    <xdr:row>68</xdr:row>
                    <xdr:rowOff>57150</xdr:rowOff>
                  </to>
                </anchor>
              </controlPr>
            </control>
          </mc:Choice>
        </mc:AlternateContent>
        <mc:AlternateContent xmlns:mc="http://schemas.openxmlformats.org/markup-compatibility/2006">
          <mc:Choice Requires="x14">
            <control shapeId="5173" r:id="rId56" name="Check Box 53">
              <controlPr defaultSize="0" autoFill="0" autoLine="0" autoPict="0">
                <anchor moveWithCells="1">
                  <from>
                    <xdr:col>8</xdr:col>
                    <xdr:colOff>323850</xdr:colOff>
                    <xdr:row>67</xdr:row>
                    <xdr:rowOff>171450</xdr:rowOff>
                  </from>
                  <to>
                    <xdr:col>8</xdr:col>
                    <xdr:colOff>657225</xdr:colOff>
                    <xdr:row>69</xdr:row>
                    <xdr:rowOff>47625</xdr:rowOff>
                  </to>
                </anchor>
              </controlPr>
            </control>
          </mc:Choice>
        </mc:AlternateContent>
        <mc:AlternateContent xmlns:mc="http://schemas.openxmlformats.org/markup-compatibility/2006">
          <mc:Choice Requires="x14">
            <control shapeId="5174" r:id="rId57" name="Check Box 54">
              <controlPr defaultSize="0" autoFill="0" autoLine="0" autoPict="0">
                <anchor moveWithCells="1">
                  <from>
                    <xdr:col>8</xdr:col>
                    <xdr:colOff>323850</xdr:colOff>
                    <xdr:row>68</xdr:row>
                    <xdr:rowOff>171450</xdr:rowOff>
                  </from>
                  <to>
                    <xdr:col>8</xdr:col>
                    <xdr:colOff>628650</xdr:colOff>
                    <xdr:row>70</xdr:row>
                    <xdr:rowOff>47625</xdr:rowOff>
                  </to>
                </anchor>
              </controlPr>
            </control>
          </mc:Choice>
        </mc:AlternateContent>
        <mc:AlternateContent xmlns:mc="http://schemas.openxmlformats.org/markup-compatibility/2006">
          <mc:Choice Requires="x14">
            <control shapeId="5175" r:id="rId58" name="Check Box 55">
              <controlPr defaultSize="0" autoFill="0" autoLine="0" autoPict="0">
                <anchor moveWithCells="1">
                  <from>
                    <xdr:col>8</xdr:col>
                    <xdr:colOff>323850</xdr:colOff>
                    <xdr:row>69</xdr:row>
                    <xdr:rowOff>171450</xdr:rowOff>
                  </from>
                  <to>
                    <xdr:col>8</xdr:col>
                    <xdr:colOff>628650</xdr:colOff>
                    <xdr:row>71</xdr:row>
                    <xdr:rowOff>19050</xdr:rowOff>
                  </to>
                </anchor>
              </controlPr>
            </control>
          </mc:Choice>
        </mc:AlternateContent>
        <mc:AlternateContent xmlns:mc="http://schemas.openxmlformats.org/markup-compatibility/2006">
          <mc:Choice Requires="x14">
            <control shapeId="5176" r:id="rId59" name="Check Box 56">
              <controlPr defaultSize="0" autoFill="0" autoLine="0" autoPict="0">
                <anchor moveWithCells="1">
                  <from>
                    <xdr:col>8</xdr:col>
                    <xdr:colOff>323850</xdr:colOff>
                    <xdr:row>70</xdr:row>
                    <xdr:rowOff>171450</xdr:rowOff>
                  </from>
                  <to>
                    <xdr:col>8</xdr:col>
                    <xdr:colOff>657225</xdr:colOff>
                    <xdr:row>72</xdr:row>
                    <xdr:rowOff>47625</xdr:rowOff>
                  </to>
                </anchor>
              </controlPr>
            </control>
          </mc:Choice>
        </mc:AlternateContent>
        <mc:AlternateContent xmlns:mc="http://schemas.openxmlformats.org/markup-compatibility/2006">
          <mc:Choice Requires="x14">
            <control shapeId="5177" r:id="rId60" name="Check Box 57">
              <controlPr defaultSize="0" autoFill="0" autoLine="0" autoPict="0">
                <anchor moveWithCells="1">
                  <from>
                    <xdr:col>8</xdr:col>
                    <xdr:colOff>323850</xdr:colOff>
                    <xdr:row>71</xdr:row>
                    <xdr:rowOff>171450</xdr:rowOff>
                  </from>
                  <to>
                    <xdr:col>8</xdr:col>
                    <xdr:colOff>657225</xdr:colOff>
                    <xdr:row>73</xdr:row>
                    <xdr:rowOff>47625</xdr:rowOff>
                  </to>
                </anchor>
              </controlPr>
            </control>
          </mc:Choice>
        </mc:AlternateContent>
        <mc:AlternateContent xmlns:mc="http://schemas.openxmlformats.org/markup-compatibility/2006">
          <mc:Choice Requires="x14">
            <control shapeId="5178" r:id="rId61" name="Check Box 58">
              <controlPr defaultSize="0" autoFill="0" autoLine="0" autoPict="0">
                <anchor moveWithCells="1">
                  <from>
                    <xdr:col>8</xdr:col>
                    <xdr:colOff>323850</xdr:colOff>
                    <xdr:row>72</xdr:row>
                    <xdr:rowOff>171450</xdr:rowOff>
                  </from>
                  <to>
                    <xdr:col>8</xdr:col>
                    <xdr:colOff>657225</xdr:colOff>
                    <xdr:row>74</xdr:row>
                    <xdr:rowOff>19050</xdr:rowOff>
                  </to>
                </anchor>
              </controlPr>
            </control>
          </mc:Choice>
        </mc:AlternateContent>
        <mc:AlternateContent xmlns:mc="http://schemas.openxmlformats.org/markup-compatibility/2006">
          <mc:Choice Requires="x14">
            <control shapeId="5179" r:id="rId62" name="Check Box 59">
              <controlPr defaultSize="0" autoFill="0" autoLine="0" autoPict="0">
                <anchor moveWithCells="1">
                  <from>
                    <xdr:col>8</xdr:col>
                    <xdr:colOff>323850</xdr:colOff>
                    <xdr:row>73</xdr:row>
                    <xdr:rowOff>171450</xdr:rowOff>
                  </from>
                  <to>
                    <xdr:col>8</xdr:col>
                    <xdr:colOff>657225</xdr:colOff>
                    <xdr:row>75</xdr:row>
                    <xdr:rowOff>47625</xdr:rowOff>
                  </to>
                </anchor>
              </controlPr>
            </control>
          </mc:Choice>
        </mc:AlternateContent>
        <mc:AlternateContent xmlns:mc="http://schemas.openxmlformats.org/markup-compatibility/2006">
          <mc:Choice Requires="x14">
            <control shapeId="5180" r:id="rId63" name="Check Box 60">
              <controlPr defaultSize="0" autoFill="0" autoLine="0" autoPict="0">
                <anchor moveWithCells="1">
                  <from>
                    <xdr:col>8</xdr:col>
                    <xdr:colOff>323850</xdr:colOff>
                    <xdr:row>74</xdr:row>
                    <xdr:rowOff>171450</xdr:rowOff>
                  </from>
                  <to>
                    <xdr:col>8</xdr:col>
                    <xdr:colOff>657225</xdr:colOff>
                    <xdr:row>76</xdr:row>
                    <xdr:rowOff>47625</xdr:rowOff>
                  </to>
                </anchor>
              </controlPr>
            </control>
          </mc:Choice>
        </mc:AlternateContent>
        <mc:AlternateContent xmlns:mc="http://schemas.openxmlformats.org/markup-compatibility/2006">
          <mc:Choice Requires="x14">
            <control shapeId="5181" r:id="rId64" name="Check Box 61">
              <controlPr defaultSize="0" autoFill="0" autoLine="0" autoPict="0">
                <anchor moveWithCells="1">
                  <from>
                    <xdr:col>5</xdr:col>
                    <xdr:colOff>752475</xdr:colOff>
                    <xdr:row>83</xdr:row>
                    <xdr:rowOff>47625</xdr:rowOff>
                  </from>
                  <to>
                    <xdr:col>6</xdr:col>
                    <xdr:colOff>333375</xdr:colOff>
                    <xdr:row>83</xdr:row>
                    <xdr:rowOff>390525</xdr:rowOff>
                  </to>
                </anchor>
              </controlPr>
            </control>
          </mc:Choice>
        </mc:AlternateContent>
        <mc:AlternateContent xmlns:mc="http://schemas.openxmlformats.org/markup-compatibility/2006">
          <mc:Choice Requires="x14">
            <control shapeId="5182" r:id="rId65" name="Check Box 62">
              <controlPr defaultSize="0" autoFill="0" autoLine="0" autoPict="0">
                <anchor moveWithCells="1">
                  <from>
                    <xdr:col>5</xdr:col>
                    <xdr:colOff>771525</xdr:colOff>
                    <xdr:row>86</xdr:row>
                    <xdr:rowOff>38100</xdr:rowOff>
                  </from>
                  <to>
                    <xdr:col>6</xdr:col>
                    <xdr:colOff>361950</xdr:colOff>
                    <xdr:row>86</xdr:row>
                    <xdr:rowOff>381000</xdr:rowOff>
                  </to>
                </anchor>
              </controlPr>
            </control>
          </mc:Choice>
        </mc:AlternateContent>
        <mc:AlternateContent xmlns:mc="http://schemas.openxmlformats.org/markup-compatibility/2006">
          <mc:Choice Requires="x14">
            <control shapeId="5183" r:id="rId66" name="Check Box 63">
              <controlPr defaultSize="0" autoFill="0" autoLine="0" autoPict="0">
                <anchor moveWithCells="1">
                  <from>
                    <xdr:col>5</xdr:col>
                    <xdr:colOff>771525</xdr:colOff>
                    <xdr:row>85</xdr:row>
                    <xdr:rowOff>28575</xdr:rowOff>
                  </from>
                  <to>
                    <xdr:col>6</xdr:col>
                    <xdr:colOff>371475</xdr:colOff>
                    <xdr:row>85</xdr:row>
                    <xdr:rowOff>371475</xdr:rowOff>
                  </to>
                </anchor>
              </controlPr>
            </control>
          </mc:Choice>
        </mc:AlternateContent>
        <mc:AlternateContent xmlns:mc="http://schemas.openxmlformats.org/markup-compatibility/2006">
          <mc:Choice Requires="x14">
            <control shapeId="5184" r:id="rId67" name="Check Box 64">
              <controlPr defaultSize="0" autoFill="0" autoLine="0" autoPict="0">
                <anchor moveWithCells="1">
                  <from>
                    <xdr:col>5</xdr:col>
                    <xdr:colOff>762000</xdr:colOff>
                    <xdr:row>84</xdr:row>
                    <xdr:rowOff>28575</xdr:rowOff>
                  </from>
                  <to>
                    <xdr:col>6</xdr:col>
                    <xdr:colOff>361950</xdr:colOff>
                    <xdr:row>84</xdr:row>
                    <xdr:rowOff>371475</xdr:rowOff>
                  </to>
                </anchor>
              </controlPr>
            </control>
          </mc:Choice>
        </mc:AlternateContent>
        <mc:AlternateContent xmlns:mc="http://schemas.openxmlformats.org/markup-compatibility/2006">
          <mc:Choice Requires="x14">
            <control shapeId="5185" r:id="rId68" name="Check Box 65">
              <controlPr defaultSize="0" autoFill="0" autoLine="0" autoPict="0">
                <anchor moveWithCells="1">
                  <from>
                    <xdr:col>7</xdr:col>
                    <xdr:colOff>733425</xdr:colOff>
                    <xdr:row>83</xdr:row>
                    <xdr:rowOff>47625</xdr:rowOff>
                  </from>
                  <to>
                    <xdr:col>8</xdr:col>
                    <xdr:colOff>342900</xdr:colOff>
                    <xdr:row>83</xdr:row>
                    <xdr:rowOff>390525</xdr:rowOff>
                  </to>
                </anchor>
              </controlPr>
            </control>
          </mc:Choice>
        </mc:AlternateContent>
        <mc:AlternateContent xmlns:mc="http://schemas.openxmlformats.org/markup-compatibility/2006">
          <mc:Choice Requires="x14">
            <control shapeId="5186" r:id="rId69" name="Check Box 66">
              <controlPr defaultSize="0" autoFill="0" autoLine="0" autoPict="0">
                <anchor moveWithCells="1">
                  <from>
                    <xdr:col>7</xdr:col>
                    <xdr:colOff>742950</xdr:colOff>
                    <xdr:row>84</xdr:row>
                    <xdr:rowOff>28575</xdr:rowOff>
                  </from>
                  <to>
                    <xdr:col>8</xdr:col>
                    <xdr:colOff>371475</xdr:colOff>
                    <xdr:row>84</xdr:row>
                    <xdr:rowOff>361950</xdr:rowOff>
                  </to>
                </anchor>
              </controlPr>
            </control>
          </mc:Choice>
        </mc:AlternateContent>
        <mc:AlternateContent xmlns:mc="http://schemas.openxmlformats.org/markup-compatibility/2006">
          <mc:Choice Requires="x14">
            <control shapeId="5187" r:id="rId70" name="Check Box 67">
              <controlPr defaultSize="0" autoFill="0" autoLine="0" autoPict="0">
                <anchor moveWithCells="1">
                  <from>
                    <xdr:col>7</xdr:col>
                    <xdr:colOff>752475</xdr:colOff>
                    <xdr:row>85</xdr:row>
                    <xdr:rowOff>28575</xdr:rowOff>
                  </from>
                  <to>
                    <xdr:col>8</xdr:col>
                    <xdr:colOff>390525</xdr:colOff>
                    <xdr:row>85</xdr:row>
                    <xdr:rowOff>371475</xdr:rowOff>
                  </to>
                </anchor>
              </controlPr>
            </control>
          </mc:Choice>
        </mc:AlternateContent>
        <mc:AlternateContent xmlns:mc="http://schemas.openxmlformats.org/markup-compatibility/2006">
          <mc:Choice Requires="x14">
            <control shapeId="5188" r:id="rId71" name="Check Box 68">
              <controlPr defaultSize="0" autoFill="0" autoLine="0" autoPict="0">
                <anchor moveWithCells="1">
                  <from>
                    <xdr:col>7</xdr:col>
                    <xdr:colOff>752475</xdr:colOff>
                    <xdr:row>86</xdr:row>
                    <xdr:rowOff>38100</xdr:rowOff>
                  </from>
                  <to>
                    <xdr:col>8</xdr:col>
                    <xdr:colOff>390525</xdr:colOff>
                    <xdr:row>86</xdr:row>
                    <xdr:rowOff>381000</xdr:rowOff>
                  </to>
                </anchor>
              </controlPr>
            </control>
          </mc:Choice>
        </mc:AlternateContent>
        <mc:AlternateContent xmlns:mc="http://schemas.openxmlformats.org/markup-compatibility/2006">
          <mc:Choice Requires="x14">
            <control shapeId="5189" r:id="rId72" name="Check Box 69">
              <controlPr defaultSize="0" autoFill="0" autoLine="0" autoPict="0">
                <anchor moveWithCells="1">
                  <from>
                    <xdr:col>9</xdr:col>
                    <xdr:colOff>752475</xdr:colOff>
                    <xdr:row>83</xdr:row>
                    <xdr:rowOff>47625</xdr:rowOff>
                  </from>
                  <to>
                    <xdr:col>10</xdr:col>
                    <xdr:colOff>342900</xdr:colOff>
                    <xdr:row>83</xdr:row>
                    <xdr:rowOff>381000</xdr:rowOff>
                  </to>
                </anchor>
              </controlPr>
            </control>
          </mc:Choice>
        </mc:AlternateContent>
        <mc:AlternateContent xmlns:mc="http://schemas.openxmlformats.org/markup-compatibility/2006">
          <mc:Choice Requires="x14">
            <control shapeId="5190" r:id="rId73" name="Check Box 70">
              <controlPr defaultSize="0" autoFill="0" autoLine="0" autoPict="0">
                <anchor moveWithCells="1">
                  <from>
                    <xdr:col>9</xdr:col>
                    <xdr:colOff>762000</xdr:colOff>
                    <xdr:row>84</xdr:row>
                    <xdr:rowOff>28575</xdr:rowOff>
                  </from>
                  <to>
                    <xdr:col>10</xdr:col>
                    <xdr:colOff>361950</xdr:colOff>
                    <xdr:row>84</xdr:row>
                    <xdr:rowOff>371475</xdr:rowOff>
                  </to>
                </anchor>
              </controlPr>
            </control>
          </mc:Choice>
        </mc:AlternateContent>
        <mc:AlternateContent xmlns:mc="http://schemas.openxmlformats.org/markup-compatibility/2006">
          <mc:Choice Requires="x14">
            <control shapeId="5191" r:id="rId74" name="Check Box 71">
              <controlPr defaultSize="0" autoFill="0" autoLine="0" autoPict="0">
                <anchor moveWithCells="1">
                  <from>
                    <xdr:col>9</xdr:col>
                    <xdr:colOff>771525</xdr:colOff>
                    <xdr:row>85</xdr:row>
                    <xdr:rowOff>28575</xdr:rowOff>
                  </from>
                  <to>
                    <xdr:col>10</xdr:col>
                    <xdr:colOff>361950</xdr:colOff>
                    <xdr:row>85</xdr:row>
                    <xdr:rowOff>371475</xdr:rowOff>
                  </to>
                </anchor>
              </controlPr>
            </control>
          </mc:Choice>
        </mc:AlternateContent>
        <mc:AlternateContent xmlns:mc="http://schemas.openxmlformats.org/markup-compatibility/2006">
          <mc:Choice Requires="x14">
            <control shapeId="5192" r:id="rId75" name="Check Box 72">
              <controlPr defaultSize="0" autoFill="0" autoLine="0" autoPict="0">
                <anchor moveWithCells="1">
                  <from>
                    <xdr:col>9</xdr:col>
                    <xdr:colOff>771525</xdr:colOff>
                    <xdr:row>86</xdr:row>
                    <xdr:rowOff>38100</xdr:rowOff>
                  </from>
                  <to>
                    <xdr:col>10</xdr:col>
                    <xdr:colOff>361950</xdr:colOff>
                    <xdr:row>86</xdr:row>
                    <xdr:rowOff>381000</xdr:rowOff>
                  </to>
                </anchor>
              </controlPr>
            </control>
          </mc:Choice>
        </mc:AlternateContent>
        <mc:AlternateContent xmlns:mc="http://schemas.openxmlformats.org/markup-compatibility/2006">
          <mc:Choice Requires="x14">
            <control shapeId="5193" r:id="rId76" name="Check Box 73">
              <controlPr defaultSize="0" autoFill="0" autoLine="0" autoPict="0">
                <anchor moveWithCells="1">
                  <from>
                    <xdr:col>11</xdr:col>
                    <xdr:colOff>752475</xdr:colOff>
                    <xdr:row>83</xdr:row>
                    <xdr:rowOff>47625</xdr:rowOff>
                  </from>
                  <to>
                    <xdr:col>12</xdr:col>
                    <xdr:colOff>342900</xdr:colOff>
                    <xdr:row>83</xdr:row>
                    <xdr:rowOff>381000</xdr:rowOff>
                  </to>
                </anchor>
              </controlPr>
            </control>
          </mc:Choice>
        </mc:AlternateContent>
        <mc:AlternateContent xmlns:mc="http://schemas.openxmlformats.org/markup-compatibility/2006">
          <mc:Choice Requires="x14">
            <control shapeId="5194" r:id="rId77" name="Check Box 74">
              <controlPr defaultSize="0" autoFill="0" autoLine="0" autoPict="0">
                <anchor moveWithCells="1">
                  <from>
                    <xdr:col>11</xdr:col>
                    <xdr:colOff>762000</xdr:colOff>
                    <xdr:row>84</xdr:row>
                    <xdr:rowOff>38100</xdr:rowOff>
                  </from>
                  <to>
                    <xdr:col>12</xdr:col>
                    <xdr:colOff>361950</xdr:colOff>
                    <xdr:row>84</xdr:row>
                    <xdr:rowOff>371475</xdr:rowOff>
                  </to>
                </anchor>
              </controlPr>
            </control>
          </mc:Choice>
        </mc:AlternateContent>
        <mc:AlternateContent xmlns:mc="http://schemas.openxmlformats.org/markup-compatibility/2006">
          <mc:Choice Requires="x14">
            <control shapeId="5195" r:id="rId78" name="Check Box 75">
              <controlPr defaultSize="0" autoFill="0" autoLine="0" autoPict="0">
                <anchor moveWithCells="1">
                  <from>
                    <xdr:col>11</xdr:col>
                    <xdr:colOff>771525</xdr:colOff>
                    <xdr:row>85</xdr:row>
                    <xdr:rowOff>28575</xdr:rowOff>
                  </from>
                  <to>
                    <xdr:col>12</xdr:col>
                    <xdr:colOff>361950</xdr:colOff>
                    <xdr:row>85</xdr:row>
                    <xdr:rowOff>371475</xdr:rowOff>
                  </to>
                </anchor>
              </controlPr>
            </control>
          </mc:Choice>
        </mc:AlternateContent>
        <mc:AlternateContent xmlns:mc="http://schemas.openxmlformats.org/markup-compatibility/2006">
          <mc:Choice Requires="x14">
            <control shapeId="5196" r:id="rId79" name="Check Box 76">
              <controlPr defaultSize="0" autoFill="0" autoLine="0" autoPict="0">
                <anchor moveWithCells="1">
                  <from>
                    <xdr:col>11</xdr:col>
                    <xdr:colOff>771525</xdr:colOff>
                    <xdr:row>86</xdr:row>
                    <xdr:rowOff>38100</xdr:rowOff>
                  </from>
                  <to>
                    <xdr:col>12</xdr:col>
                    <xdr:colOff>361950</xdr:colOff>
                    <xdr:row>86</xdr:row>
                    <xdr:rowOff>381000</xdr:rowOff>
                  </to>
                </anchor>
              </controlPr>
            </control>
          </mc:Choice>
        </mc:AlternateContent>
        <mc:AlternateContent xmlns:mc="http://schemas.openxmlformats.org/markup-compatibility/2006">
          <mc:Choice Requires="x14">
            <control shapeId="5197" r:id="rId80" name="Check Box 77">
              <controlPr defaultSize="0" autoFill="0" autoLine="0" autoPict="0">
                <anchor moveWithCells="1">
                  <from>
                    <xdr:col>5</xdr:col>
                    <xdr:colOff>771525</xdr:colOff>
                    <xdr:row>91</xdr:row>
                    <xdr:rowOff>209550</xdr:rowOff>
                  </from>
                  <to>
                    <xdr:col>6</xdr:col>
                    <xdr:colOff>361950</xdr:colOff>
                    <xdr:row>93</xdr:row>
                    <xdr:rowOff>85725</xdr:rowOff>
                  </to>
                </anchor>
              </controlPr>
            </control>
          </mc:Choice>
        </mc:AlternateContent>
        <mc:AlternateContent xmlns:mc="http://schemas.openxmlformats.org/markup-compatibility/2006">
          <mc:Choice Requires="x14">
            <control shapeId="5198" r:id="rId81" name="Check Box 78">
              <controlPr defaultSize="0" autoFill="0" autoLine="0" autoPict="0">
                <anchor moveWithCells="1">
                  <from>
                    <xdr:col>5</xdr:col>
                    <xdr:colOff>771525</xdr:colOff>
                    <xdr:row>95</xdr:row>
                    <xdr:rowOff>171450</xdr:rowOff>
                  </from>
                  <to>
                    <xdr:col>6</xdr:col>
                    <xdr:colOff>361950</xdr:colOff>
                    <xdr:row>97</xdr:row>
                    <xdr:rowOff>57150</xdr:rowOff>
                  </to>
                </anchor>
              </controlPr>
            </control>
          </mc:Choice>
        </mc:AlternateContent>
        <mc:AlternateContent xmlns:mc="http://schemas.openxmlformats.org/markup-compatibility/2006">
          <mc:Choice Requires="x14">
            <control shapeId="5199" r:id="rId82" name="Check Box 79">
              <controlPr defaultSize="0" autoFill="0" autoLine="0" autoPict="0">
                <anchor moveWithCells="1">
                  <from>
                    <xdr:col>5</xdr:col>
                    <xdr:colOff>771525</xdr:colOff>
                    <xdr:row>94</xdr:row>
                    <xdr:rowOff>171450</xdr:rowOff>
                  </from>
                  <to>
                    <xdr:col>6</xdr:col>
                    <xdr:colOff>371475</xdr:colOff>
                    <xdr:row>96</xdr:row>
                    <xdr:rowOff>66675</xdr:rowOff>
                  </to>
                </anchor>
              </controlPr>
            </control>
          </mc:Choice>
        </mc:AlternateContent>
        <mc:AlternateContent xmlns:mc="http://schemas.openxmlformats.org/markup-compatibility/2006">
          <mc:Choice Requires="x14">
            <control shapeId="5200" r:id="rId83" name="Check Box 80">
              <controlPr defaultSize="0" autoFill="0" autoLine="0" autoPict="0">
                <anchor moveWithCells="1">
                  <from>
                    <xdr:col>5</xdr:col>
                    <xdr:colOff>771525</xdr:colOff>
                    <xdr:row>92</xdr:row>
                    <xdr:rowOff>171450</xdr:rowOff>
                  </from>
                  <to>
                    <xdr:col>6</xdr:col>
                    <xdr:colOff>361950</xdr:colOff>
                    <xdr:row>94</xdr:row>
                    <xdr:rowOff>66675</xdr:rowOff>
                  </to>
                </anchor>
              </controlPr>
            </control>
          </mc:Choice>
        </mc:AlternateContent>
        <mc:AlternateContent xmlns:mc="http://schemas.openxmlformats.org/markup-compatibility/2006">
          <mc:Choice Requires="x14">
            <control shapeId="5201" r:id="rId84" name="Check Box 81">
              <controlPr defaultSize="0" autoFill="0" autoLine="0" autoPict="0">
                <anchor moveWithCells="1">
                  <from>
                    <xdr:col>7</xdr:col>
                    <xdr:colOff>790575</xdr:colOff>
                    <xdr:row>91</xdr:row>
                    <xdr:rowOff>200025</xdr:rowOff>
                  </from>
                  <to>
                    <xdr:col>8</xdr:col>
                    <xdr:colOff>381000</xdr:colOff>
                    <xdr:row>93</xdr:row>
                    <xdr:rowOff>66675</xdr:rowOff>
                  </to>
                </anchor>
              </controlPr>
            </control>
          </mc:Choice>
        </mc:AlternateContent>
        <mc:AlternateContent xmlns:mc="http://schemas.openxmlformats.org/markup-compatibility/2006">
          <mc:Choice Requires="x14">
            <control shapeId="5202" r:id="rId85" name="Check Box 82">
              <controlPr defaultSize="0" autoFill="0" autoLine="0" autoPict="0">
                <anchor moveWithCells="1">
                  <from>
                    <xdr:col>7</xdr:col>
                    <xdr:colOff>790575</xdr:colOff>
                    <xdr:row>92</xdr:row>
                    <xdr:rowOff>171450</xdr:rowOff>
                  </from>
                  <to>
                    <xdr:col>8</xdr:col>
                    <xdr:colOff>381000</xdr:colOff>
                    <xdr:row>94</xdr:row>
                    <xdr:rowOff>57150</xdr:rowOff>
                  </to>
                </anchor>
              </controlPr>
            </control>
          </mc:Choice>
        </mc:AlternateContent>
        <mc:AlternateContent xmlns:mc="http://schemas.openxmlformats.org/markup-compatibility/2006">
          <mc:Choice Requires="x14">
            <control shapeId="5203" r:id="rId86" name="Check Box 83">
              <controlPr defaultSize="0" autoFill="0" autoLine="0" autoPict="0">
                <anchor moveWithCells="1">
                  <from>
                    <xdr:col>7</xdr:col>
                    <xdr:colOff>790575</xdr:colOff>
                    <xdr:row>94</xdr:row>
                    <xdr:rowOff>161925</xdr:rowOff>
                  </from>
                  <to>
                    <xdr:col>8</xdr:col>
                    <xdr:colOff>361950</xdr:colOff>
                    <xdr:row>96</xdr:row>
                    <xdr:rowOff>57150</xdr:rowOff>
                  </to>
                </anchor>
              </controlPr>
            </control>
          </mc:Choice>
        </mc:AlternateContent>
        <mc:AlternateContent xmlns:mc="http://schemas.openxmlformats.org/markup-compatibility/2006">
          <mc:Choice Requires="x14">
            <control shapeId="5204" r:id="rId87" name="Check Box 84">
              <controlPr defaultSize="0" autoFill="0" autoLine="0" autoPict="0">
                <anchor moveWithCells="1">
                  <from>
                    <xdr:col>7</xdr:col>
                    <xdr:colOff>790575</xdr:colOff>
                    <xdr:row>95</xdr:row>
                    <xdr:rowOff>161925</xdr:rowOff>
                  </from>
                  <to>
                    <xdr:col>8</xdr:col>
                    <xdr:colOff>361950</xdr:colOff>
                    <xdr:row>97</xdr:row>
                    <xdr:rowOff>57150</xdr:rowOff>
                  </to>
                </anchor>
              </controlPr>
            </control>
          </mc:Choice>
        </mc:AlternateContent>
        <mc:AlternateContent xmlns:mc="http://schemas.openxmlformats.org/markup-compatibility/2006">
          <mc:Choice Requires="x14">
            <control shapeId="5205" r:id="rId88" name="Check Box 85">
              <controlPr defaultSize="0" autoFill="0" autoLine="0" autoPict="0">
                <anchor moveWithCells="1">
                  <from>
                    <xdr:col>9</xdr:col>
                    <xdr:colOff>762000</xdr:colOff>
                    <xdr:row>91</xdr:row>
                    <xdr:rowOff>219075</xdr:rowOff>
                  </from>
                  <to>
                    <xdr:col>10</xdr:col>
                    <xdr:colOff>361950</xdr:colOff>
                    <xdr:row>93</xdr:row>
                    <xdr:rowOff>76200</xdr:rowOff>
                  </to>
                </anchor>
              </controlPr>
            </control>
          </mc:Choice>
        </mc:AlternateContent>
        <mc:AlternateContent xmlns:mc="http://schemas.openxmlformats.org/markup-compatibility/2006">
          <mc:Choice Requires="x14">
            <control shapeId="5206" r:id="rId89" name="Check Box 86">
              <controlPr defaultSize="0" autoFill="0" autoLine="0" autoPict="0">
                <anchor moveWithCells="1">
                  <from>
                    <xdr:col>9</xdr:col>
                    <xdr:colOff>762000</xdr:colOff>
                    <xdr:row>92</xdr:row>
                    <xdr:rowOff>180975</xdr:rowOff>
                  </from>
                  <to>
                    <xdr:col>10</xdr:col>
                    <xdr:colOff>361950</xdr:colOff>
                    <xdr:row>94</xdr:row>
                    <xdr:rowOff>66675</xdr:rowOff>
                  </to>
                </anchor>
              </controlPr>
            </control>
          </mc:Choice>
        </mc:AlternateContent>
        <mc:AlternateContent xmlns:mc="http://schemas.openxmlformats.org/markup-compatibility/2006">
          <mc:Choice Requires="x14">
            <control shapeId="5207" r:id="rId90" name="Check Box 87">
              <controlPr defaultSize="0" autoFill="0" autoLine="0" autoPict="0">
                <anchor moveWithCells="1">
                  <from>
                    <xdr:col>9</xdr:col>
                    <xdr:colOff>762000</xdr:colOff>
                    <xdr:row>94</xdr:row>
                    <xdr:rowOff>180975</xdr:rowOff>
                  </from>
                  <to>
                    <xdr:col>10</xdr:col>
                    <xdr:colOff>361950</xdr:colOff>
                    <xdr:row>96</xdr:row>
                    <xdr:rowOff>57150</xdr:rowOff>
                  </to>
                </anchor>
              </controlPr>
            </control>
          </mc:Choice>
        </mc:AlternateContent>
        <mc:AlternateContent xmlns:mc="http://schemas.openxmlformats.org/markup-compatibility/2006">
          <mc:Choice Requires="x14">
            <control shapeId="5208" r:id="rId91" name="Check Box 88">
              <controlPr defaultSize="0" autoFill="0" autoLine="0" autoPict="0">
                <anchor moveWithCells="1">
                  <from>
                    <xdr:col>9</xdr:col>
                    <xdr:colOff>762000</xdr:colOff>
                    <xdr:row>95</xdr:row>
                    <xdr:rowOff>171450</xdr:rowOff>
                  </from>
                  <to>
                    <xdr:col>10</xdr:col>
                    <xdr:colOff>361950</xdr:colOff>
                    <xdr:row>97</xdr:row>
                    <xdr:rowOff>66675</xdr:rowOff>
                  </to>
                </anchor>
              </controlPr>
            </control>
          </mc:Choice>
        </mc:AlternateContent>
        <mc:AlternateContent xmlns:mc="http://schemas.openxmlformats.org/markup-compatibility/2006">
          <mc:Choice Requires="x14">
            <control shapeId="5209" r:id="rId92" name="Check Box 89">
              <controlPr defaultSize="0" autoFill="0" autoLine="0" autoPict="0">
                <anchor moveWithCells="1">
                  <from>
                    <xdr:col>11</xdr:col>
                    <xdr:colOff>771525</xdr:colOff>
                    <xdr:row>91</xdr:row>
                    <xdr:rowOff>209550</xdr:rowOff>
                  </from>
                  <to>
                    <xdr:col>12</xdr:col>
                    <xdr:colOff>361950</xdr:colOff>
                    <xdr:row>93</xdr:row>
                    <xdr:rowOff>57150</xdr:rowOff>
                  </to>
                </anchor>
              </controlPr>
            </control>
          </mc:Choice>
        </mc:AlternateContent>
        <mc:AlternateContent xmlns:mc="http://schemas.openxmlformats.org/markup-compatibility/2006">
          <mc:Choice Requires="x14">
            <control shapeId="5210" r:id="rId93" name="Check Box 90">
              <controlPr defaultSize="0" autoFill="0" autoLine="0" autoPict="0">
                <anchor moveWithCells="1">
                  <from>
                    <xdr:col>11</xdr:col>
                    <xdr:colOff>771525</xdr:colOff>
                    <xdr:row>92</xdr:row>
                    <xdr:rowOff>190500</xdr:rowOff>
                  </from>
                  <to>
                    <xdr:col>12</xdr:col>
                    <xdr:colOff>361950</xdr:colOff>
                    <xdr:row>94</xdr:row>
                    <xdr:rowOff>66675</xdr:rowOff>
                  </to>
                </anchor>
              </controlPr>
            </control>
          </mc:Choice>
        </mc:AlternateContent>
        <mc:AlternateContent xmlns:mc="http://schemas.openxmlformats.org/markup-compatibility/2006">
          <mc:Choice Requires="x14">
            <control shapeId="5211" r:id="rId94" name="Check Box 91">
              <controlPr defaultSize="0" autoFill="0" autoLine="0" autoPict="0">
                <anchor moveWithCells="1">
                  <from>
                    <xdr:col>11</xdr:col>
                    <xdr:colOff>771525</xdr:colOff>
                    <xdr:row>94</xdr:row>
                    <xdr:rowOff>171450</xdr:rowOff>
                  </from>
                  <to>
                    <xdr:col>12</xdr:col>
                    <xdr:colOff>361950</xdr:colOff>
                    <xdr:row>96</xdr:row>
                    <xdr:rowOff>66675</xdr:rowOff>
                  </to>
                </anchor>
              </controlPr>
            </control>
          </mc:Choice>
        </mc:AlternateContent>
        <mc:AlternateContent xmlns:mc="http://schemas.openxmlformats.org/markup-compatibility/2006">
          <mc:Choice Requires="x14">
            <control shapeId="5212" r:id="rId95" name="Check Box 92">
              <controlPr defaultSize="0" autoFill="0" autoLine="0" autoPict="0">
                <anchor moveWithCells="1">
                  <from>
                    <xdr:col>11</xdr:col>
                    <xdr:colOff>771525</xdr:colOff>
                    <xdr:row>95</xdr:row>
                    <xdr:rowOff>171450</xdr:rowOff>
                  </from>
                  <to>
                    <xdr:col>12</xdr:col>
                    <xdr:colOff>361950</xdr:colOff>
                    <xdr:row>97</xdr:row>
                    <xdr:rowOff>57150</xdr:rowOff>
                  </to>
                </anchor>
              </controlPr>
            </control>
          </mc:Choice>
        </mc:AlternateContent>
        <mc:AlternateContent xmlns:mc="http://schemas.openxmlformats.org/markup-compatibility/2006">
          <mc:Choice Requires="x14">
            <control shapeId="5213" r:id="rId96" name="Check Box 93">
              <controlPr defaultSize="0" autoFill="0" autoLine="0" autoPict="0">
                <anchor moveWithCells="1">
                  <from>
                    <xdr:col>5</xdr:col>
                    <xdr:colOff>771525</xdr:colOff>
                    <xdr:row>93</xdr:row>
                    <xdr:rowOff>171450</xdr:rowOff>
                  </from>
                  <to>
                    <xdr:col>6</xdr:col>
                    <xdr:colOff>361950</xdr:colOff>
                    <xdr:row>95</xdr:row>
                    <xdr:rowOff>57150</xdr:rowOff>
                  </to>
                </anchor>
              </controlPr>
            </control>
          </mc:Choice>
        </mc:AlternateContent>
        <mc:AlternateContent xmlns:mc="http://schemas.openxmlformats.org/markup-compatibility/2006">
          <mc:Choice Requires="x14">
            <control shapeId="5214" r:id="rId97" name="Check Box 94">
              <controlPr defaultSize="0" autoFill="0" autoLine="0" autoPict="0">
                <anchor moveWithCells="1">
                  <from>
                    <xdr:col>7</xdr:col>
                    <xdr:colOff>790575</xdr:colOff>
                    <xdr:row>93</xdr:row>
                    <xdr:rowOff>161925</xdr:rowOff>
                  </from>
                  <to>
                    <xdr:col>8</xdr:col>
                    <xdr:colOff>371475</xdr:colOff>
                    <xdr:row>95</xdr:row>
                    <xdr:rowOff>57150</xdr:rowOff>
                  </to>
                </anchor>
              </controlPr>
            </control>
          </mc:Choice>
        </mc:AlternateContent>
        <mc:AlternateContent xmlns:mc="http://schemas.openxmlformats.org/markup-compatibility/2006">
          <mc:Choice Requires="x14">
            <control shapeId="5215" r:id="rId98" name="Check Box 95">
              <controlPr defaultSize="0" autoFill="0" autoLine="0" autoPict="0">
                <anchor moveWithCells="1">
                  <from>
                    <xdr:col>9</xdr:col>
                    <xdr:colOff>762000</xdr:colOff>
                    <xdr:row>93</xdr:row>
                    <xdr:rowOff>180975</xdr:rowOff>
                  </from>
                  <to>
                    <xdr:col>10</xdr:col>
                    <xdr:colOff>381000</xdr:colOff>
                    <xdr:row>95</xdr:row>
                    <xdr:rowOff>66675</xdr:rowOff>
                  </to>
                </anchor>
              </controlPr>
            </control>
          </mc:Choice>
        </mc:AlternateContent>
        <mc:AlternateContent xmlns:mc="http://schemas.openxmlformats.org/markup-compatibility/2006">
          <mc:Choice Requires="x14">
            <control shapeId="5216" r:id="rId99" name="Check Box 96">
              <controlPr defaultSize="0" autoFill="0" autoLine="0" autoPict="0">
                <anchor moveWithCells="1">
                  <from>
                    <xdr:col>11</xdr:col>
                    <xdr:colOff>771525</xdr:colOff>
                    <xdr:row>93</xdr:row>
                    <xdr:rowOff>180975</xdr:rowOff>
                  </from>
                  <to>
                    <xdr:col>12</xdr:col>
                    <xdr:colOff>361950</xdr:colOff>
                    <xdr:row>95</xdr:row>
                    <xdr:rowOff>57150</xdr:rowOff>
                  </to>
                </anchor>
              </controlPr>
            </control>
          </mc:Choice>
        </mc:AlternateContent>
        <mc:AlternateContent xmlns:mc="http://schemas.openxmlformats.org/markup-compatibility/2006">
          <mc:Choice Requires="x14">
            <control shapeId="5217" r:id="rId100" name="Check Box 97">
              <controlPr defaultSize="0" autoFill="0" autoLine="0" autoPict="0">
                <anchor moveWithCells="1">
                  <from>
                    <xdr:col>5</xdr:col>
                    <xdr:colOff>771525</xdr:colOff>
                    <xdr:row>101</xdr:row>
                    <xdr:rowOff>238125</xdr:rowOff>
                  </from>
                  <to>
                    <xdr:col>6</xdr:col>
                    <xdr:colOff>361950</xdr:colOff>
                    <xdr:row>103</xdr:row>
                    <xdr:rowOff>66675</xdr:rowOff>
                  </to>
                </anchor>
              </controlPr>
            </control>
          </mc:Choice>
        </mc:AlternateContent>
        <mc:AlternateContent xmlns:mc="http://schemas.openxmlformats.org/markup-compatibility/2006">
          <mc:Choice Requires="x14">
            <control shapeId="5218" r:id="rId101" name="Check Box 98">
              <controlPr defaultSize="0" autoFill="0" autoLine="0" autoPict="0">
                <anchor moveWithCells="1">
                  <from>
                    <xdr:col>5</xdr:col>
                    <xdr:colOff>771525</xdr:colOff>
                    <xdr:row>105</xdr:row>
                    <xdr:rowOff>171450</xdr:rowOff>
                  </from>
                  <to>
                    <xdr:col>6</xdr:col>
                    <xdr:colOff>361950</xdr:colOff>
                    <xdr:row>107</xdr:row>
                    <xdr:rowOff>57150</xdr:rowOff>
                  </to>
                </anchor>
              </controlPr>
            </control>
          </mc:Choice>
        </mc:AlternateContent>
        <mc:AlternateContent xmlns:mc="http://schemas.openxmlformats.org/markup-compatibility/2006">
          <mc:Choice Requires="x14">
            <control shapeId="5219" r:id="rId102" name="Check Box 99">
              <controlPr defaultSize="0" autoFill="0" autoLine="0" autoPict="0">
                <anchor moveWithCells="1">
                  <from>
                    <xdr:col>5</xdr:col>
                    <xdr:colOff>771525</xdr:colOff>
                    <xdr:row>104</xdr:row>
                    <xdr:rowOff>171450</xdr:rowOff>
                  </from>
                  <to>
                    <xdr:col>6</xdr:col>
                    <xdr:colOff>371475</xdr:colOff>
                    <xdr:row>106</xdr:row>
                    <xdr:rowOff>57150</xdr:rowOff>
                  </to>
                </anchor>
              </controlPr>
            </control>
          </mc:Choice>
        </mc:AlternateContent>
        <mc:AlternateContent xmlns:mc="http://schemas.openxmlformats.org/markup-compatibility/2006">
          <mc:Choice Requires="x14">
            <control shapeId="5220" r:id="rId103" name="Check Box 100">
              <controlPr defaultSize="0" autoFill="0" autoLine="0" autoPict="0">
                <anchor moveWithCells="1">
                  <from>
                    <xdr:col>5</xdr:col>
                    <xdr:colOff>771525</xdr:colOff>
                    <xdr:row>102</xdr:row>
                    <xdr:rowOff>171450</xdr:rowOff>
                  </from>
                  <to>
                    <xdr:col>6</xdr:col>
                    <xdr:colOff>361950</xdr:colOff>
                    <xdr:row>104</xdr:row>
                    <xdr:rowOff>66675</xdr:rowOff>
                  </to>
                </anchor>
              </controlPr>
            </control>
          </mc:Choice>
        </mc:AlternateContent>
        <mc:AlternateContent xmlns:mc="http://schemas.openxmlformats.org/markup-compatibility/2006">
          <mc:Choice Requires="x14">
            <control shapeId="5221" r:id="rId104" name="Check Box 101">
              <controlPr defaultSize="0" autoFill="0" autoLine="0" autoPict="0">
                <anchor moveWithCells="1">
                  <from>
                    <xdr:col>7</xdr:col>
                    <xdr:colOff>781050</xdr:colOff>
                    <xdr:row>101</xdr:row>
                    <xdr:rowOff>238125</xdr:rowOff>
                  </from>
                  <to>
                    <xdr:col>8</xdr:col>
                    <xdr:colOff>371475</xdr:colOff>
                    <xdr:row>103</xdr:row>
                    <xdr:rowOff>66675</xdr:rowOff>
                  </to>
                </anchor>
              </controlPr>
            </control>
          </mc:Choice>
        </mc:AlternateContent>
        <mc:AlternateContent xmlns:mc="http://schemas.openxmlformats.org/markup-compatibility/2006">
          <mc:Choice Requires="x14">
            <control shapeId="5222" r:id="rId105" name="Check Box 102">
              <controlPr defaultSize="0" autoFill="0" autoLine="0" autoPict="0">
                <anchor moveWithCells="1">
                  <from>
                    <xdr:col>7</xdr:col>
                    <xdr:colOff>781050</xdr:colOff>
                    <xdr:row>102</xdr:row>
                    <xdr:rowOff>171450</xdr:rowOff>
                  </from>
                  <to>
                    <xdr:col>8</xdr:col>
                    <xdr:colOff>371475</xdr:colOff>
                    <xdr:row>104</xdr:row>
                    <xdr:rowOff>57150</xdr:rowOff>
                  </to>
                </anchor>
              </controlPr>
            </control>
          </mc:Choice>
        </mc:AlternateContent>
        <mc:AlternateContent xmlns:mc="http://schemas.openxmlformats.org/markup-compatibility/2006">
          <mc:Choice Requires="x14">
            <control shapeId="5223" r:id="rId106" name="Check Box 103">
              <controlPr defaultSize="0" autoFill="0" autoLine="0" autoPict="0">
                <anchor moveWithCells="1">
                  <from>
                    <xdr:col>7</xdr:col>
                    <xdr:colOff>781050</xdr:colOff>
                    <xdr:row>104</xdr:row>
                    <xdr:rowOff>161925</xdr:rowOff>
                  </from>
                  <to>
                    <xdr:col>8</xdr:col>
                    <xdr:colOff>371475</xdr:colOff>
                    <xdr:row>106</xdr:row>
                    <xdr:rowOff>57150</xdr:rowOff>
                  </to>
                </anchor>
              </controlPr>
            </control>
          </mc:Choice>
        </mc:AlternateContent>
        <mc:AlternateContent xmlns:mc="http://schemas.openxmlformats.org/markup-compatibility/2006">
          <mc:Choice Requires="x14">
            <control shapeId="5224" r:id="rId107" name="Check Box 104">
              <controlPr defaultSize="0" autoFill="0" autoLine="0" autoPict="0">
                <anchor moveWithCells="1">
                  <from>
                    <xdr:col>7</xdr:col>
                    <xdr:colOff>781050</xdr:colOff>
                    <xdr:row>105</xdr:row>
                    <xdr:rowOff>161925</xdr:rowOff>
                  </from>
                  <to>
                    <xdr:col>8</xdr:col>
                    <xdr:colOff>371475</xdr:colOff>
                    <xdr:row>107</xdr:row>
                    <xdr:rowOff>57150</xdr:rowOff>
                  </to>
                </anchor>
              </controlPr>
            </control>
          </mc:Choice>
        </mc:AlternateContent>
        <mc:AlternateContent xmlns:mc="http://schemas.openxmlformats.org/markup-compatibility/2006">
          <mc:Choice Requires="x14">
            <control shapeId="5225" r:id="rId108" name="Check Box 105">
              <controlPr defaultSize="0" autoFill="0" autoLine="0" autoPict="0">
                <anchor moveWithCells="1">
                  <from>
                    <xdr:col>9</xdr:col>
                    <xdr:colOff>752475</xdr:colOff>
                    <xdr:row>101</xdr:row>
                    <xdr:rowOff>238125</xdr:rowOff>
                  </from>
                  <to>
                    <xdr:col>10</xdr:col>
                    <xdr:colOff>342900</xdr:colOff>
                    <xdr:row>103</xdr:row>
                    <xdr:rowOff>47625</xdr:rowOff>
                  </to>
                </anchor>
              </controlPr>
            </control>
          </mc:Choice>
        </mc:AlternateContent>
        <mc:AlternateContent xmlns:mc="http://schemas.openxmlformats.org/markup-compatibility/2006">
          <mc:Choice Requires="x14">
            <control shapeId="5226" r:id="rId109" name="Check Box 106">
              <controlPr defaultSize="0" autoFill="0" autoLine="0" autoPict="0">
                <anchor moveWithCells="1">
                  <from>
                    <xdr:col>9</xdr:col>
                    <xdr:colOff>752475</xdr:colOff>
                    <xdr:row>102</xdr:row>
                    <xdr:rowOff>180975</xdr:rowOff>
                  </from>
                  <to>
                    <xdr:col>10</xdr:col>
                    <xdr:colOff>342900</xdr:colOff>
                    <xdr:row>104</xdr:row>
                    <xdr:rowOff>66675</xdr:rowOff>
                  </to>
                </anchor>
              </controlPr>
            </control>
          </mc:Choice>
        </mc:AlternateContent>
        <mc:AlternateContent xmlns:mc="http://schemas.openxmlformats.org/markup-compatibility/2006">
          <mc:Choice Requires="x14">
            <control shapeId="5227" r:id="rId110" name="Check Box 107">
              <controlPr defaultSize="0" autoFill="0" autoLine="0" autoPict="0">
                <anchor moveWithCells="1">
                  <from>
                    <xdr:col>9</xdr:col>
                    <xdr:colOff>752475</xdr:colOff>
                    <xdr:row>104</xdr:row>
                    <xdr:rowOff>171450</xdr:rowOff>
                  </from>
                  <to>
                    <xdr:col>10</xdr:col>
                    <xdr:colOff>342900</xdr:colOff>
                    <xdr:row>106</xdr:row>
                    <xdr:rowOff>66675</xdr:rowOff>
                  </to>
                </anchor>
              </controlPr>
            </control>
          </mc:Choice>
        </mc:AlternateContent>
        <mc:AlternateContent xmlns:mc="http://schemas.openxmlformats.org/markup-compatibility/2006">
          <mc:Choice Requires="x14">
            <control shapeId="5228" r:id="rId111" name="Check Box 108">
              <controlPr defaultSize="0" autoFill="0" autoLine="0" autoPict="0">
                <anchor moveWithCells="1">
                  <from>
                    <xdr:col>9</xdr:col>
                    <xdr:colOff>752475</xdr:colOff>
                    <xdr:row>105</xdr:row>
                    <xdr:rowOff>171450</xdr:rowOff>
                  </from>
                  <to>
                    <xdr:col>10</xdr:col>
                    <xdr:colOff>342900</xdr:colOff>
                    <xdr:row>107</xdr:row>
                    <xdr:rowOff>66675</xdr:rowOff>
                  </to>
                </anchor>
              </controlPr>
            </control>
          </mc:Choice>
        </mc:AlternateContent>
        <mc:AlternateContent xmlns:mc="http://schemas.openxmlformats.org/markup-compatibility/2006">
          <mc:Choice Requires="x14">
            <control shapeId="5229" r:id="rId112" name="Check Box 109">
              <controlPr defaultSize="0" autoFill="0" autoLine="0" autoPict="0">
                <anchor moveWithCells="1">
                  <from>
                    <xdr:col>11</xdr:col>
                    <xdr:colOff>771525</xdr:colOff>
                    <xdr:row>101</xdr:row>
                    <xdr:rowOff>238125</xdr:rowOff>
                  </from>
                  <to>
                    <xdr:col>12</xdr:col>
                    <xdr:colOff>361950</xdr:colOff>
                    <xdr:row>103</xdr:row>
                    <xdr:rowOff>47625</xdr:rowOff>
                  </to>
                </anchor>
              </controlPr>
            </control>
          </mc:Choice>
        </mc:AlternateContent>
        <mc:AlternateContent xmlns:mc="http://schemas.openxmlformats.org/markup-compatibility/2006">
          <mc:Choice Requires="x14">
            <control shapeId="5230" r:id="rId113" name="Check Box 110">
              <controlPr defaultSize="0" autoFill="0" autoLine="0" autoPict="0">
                <anchor moveWithCells="1">
                  <from>
                    <xdr:col>11</xdr:col>
                    <xdr:colOff>771525</xdr:colOff>
                    <xdr:row>102</xdr:row>
                    <xdr:rowOff>190500</xdr:rowOff>
                  </from>
                  <to>
                    <xdr:col>12</xdr:col>
                    <xdr:colOff>361950</xdr:colOff>
                    <xdr:row>104</xdr:row>
                    <xdr:rowOff>66675</xdr:rowOff>
                  </to>
                </anchor>
              </controlPr>
            </control>
          </mc:Choice>
        </mc:AlternateContent>
        <mc:AlternateContent xmlns:mc="http://schemas.openxmlformats.org/markup-compatibility/2006">
          <mc:Choice Requires="x14">
            <control shapeId="5231" r:id="rId114" name="Check Box 111">
              <controlPr defaultSize="0" autoFill="0" autoLine="0" autoPict="0">
                <anchor moveWithCells="1">
                  <from>
                    <xdr:col>11</xdr:col>
                    <xdr:colOff>771525</xdr:colOff>
                    <xdr:row>104</xdr:row>
                    <xdr:rowOff>171450</xdr:rowOff>
                  </from>
                  <to>
                    <xdr:col>12</xdr:col>
                    <xdr:colOff>361950</xdr:colOff>
                    <xdr:row>106</xdr:row>
                    <xdr:rowOff>57150</xdr:rowOff>
                  </to>
                </anchor>
              </controlPr>
            </control>
          </mc:Choice>
        </mc:AlternateContent>
        <mc:AlternateContent xmlns:mc="http://schemas.openxmlformats.org/markup-compatibility/2006">
          <mc:Choice Requires="x14">
            <control shapeId="5232" r:id="rId115" name="Check Box 112">
              <controlPr defaultSize="0" autoFill="0" autoLine="0" autoPict="0">
                <anchor moveWithCells="1">
                  <from>
                    <xdr:col>11</xdr:col>
                    <xdr:colOff>771525</xdr:colOff>
                    <xdr:row>105</xdr:row>
                    <xdr:rowOff>171450</xdr:rowOff>
                  </from>
                  <to>
                    <xdr:col>12</xdr:col>
                    <xdr:colOff>361950</xdr:colOff>
                    <xdr:row>107</xdr:row>
                    <xdr:rowOff>57150</xdr:rowOff>
                  </to>
                </anchor>
              </controlPr>
            </control>
          </mc:Choice>
        </mc:AlternateContent>
        <mc:AlternateContent xmlns:mc="http://schemas.openxmlformats.org/markup-compatibility/2006">
          <mc:Choice Requires="x14">
            <control shapeId="5233" r:id="rId116" name="Check Box 113">
              <controlPr defaultSize="0" autoFill="0" autoLine="0" autoPict="0">
                <anchor moveWithCells="1">
                  <from>
                    <xdr:col>5</xdr:col>
                    <xdr:colOff>771525</xdr:colOff>
                    <xdr:row>103</xdr:row>
                    <xdr:rowOff>171450</xdr:rowOff>
                  </from>
                  <to>
                    <xdr:col>6</xdr:col>
                    <xdr:colOff>361950</xdr:colOff>
                    <xdr:row>105</xdr:row>
                    <xdr:rowOff>66675</xdr:rowOff>
                  </to>
                </anchor>
              </controlPr>
            </control>
          </mc:Choice>
        </mc:AlternateContent>
        <mc:AlternateContent xmlns:mc="http://schemas.openxmlformats.org/markup-compatibility/2006">
          <mc:Choice Requires="x14">
            <control shapeId="5234" r:id="rId117" name="Check Box 114">
              <controlPr defaultSize="0" autoFill="0" autoLine="0" autoPict="0">
                <anchor moveWithCells="1">
                  <from>
                    <xdr:col>7</xdr:col>
                    <xdr:colOff>781050</xdr:colOff>
                    <xdr:row>103</xdr:row>
                    <xdr:rowOff>171450</xdr:rowOff>
                  </from>
                  <to>
                    <xdr:col>8</xdr:col>
                    <xdr:colOff>381000</xdr:colOff>
                    <xdr:row>105</xdr:row>
                    <xdr:rowOff>57150</xdr:rowOff>
                  </to>
                </anchor>
              </controlPr>
            </control>
          </mc:Choice>
        </mc:AlternateContent>
        <mc:AlternateContent xmlns:mc="http://schemas.openxmlformats.org/markup-compatibility/2006">
          <mc:Choice Requires="x14">
            <control shapeId="5235" r:id="rId118" name="Check Box 115">
              <controlPr defaultSize="0" autoFill="0" autoLine="0" autoPict="0">
                <anchor moveWithCells="1">
                  <from>
                    <xdr:col>9</xdr:col>
                    <xdr:colOff>752475</xdr:colOff>
                    <xdr:row>103</xdr:row>
                    <xdr:rowOff>180975</xdr:rowOff>
                  </from>
                  <to>
                    <xdr:col>10</xdr:col>
                    <xdr:colOff>371475</xdr:colOff>
                    <xdr:row>105</xdr:row>
                    <xdr:rowOff>57150</xdr:rowOff>
                  </to>
                </anchor>
              </controlPr>
            </control>
          </mc:Choice>
        </mc:AlternateContent>
        <mc:AlternateContent xmlns:mc="http://schemas.openxmlformats.org/markup-compatibility/2006">
          <mc:Choice Requires="x14">
            <control shapeId="5236" r:id="rId119" name="Check Box 116">
              <controlPr defaultSize="0" autoFill="0" autoLine="0" autoPict="0">
                <anchor moveWithCells="1">
                  <from>
                    <xdr:col>11</xdr:col>
                    <xdr:colOff>771525</xdr:colOff>
                    <xdr:row>103</xdr:row>
                    <xdr:rowOff>171450</xdr:rowOff>
                  </from>
                  <to>
                    <xdr:col>12</xdr:col>
                    <xdr:colOff>361950</xdr:colOff>
                    <xdr:row>105</xdr:row>
                    <xdr:rowOff>66675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10CF6-CB4C-4A6C-9EF4-43158DE1BB0C}">
  <sheetPr>
    <tabColor rgb="FFCDFFCD"/>
  </sheetPr>
  <dimension ref="A1:W309"/>
  <sheetViews>
    <sheetView showGridLines="0" zoomScaleNormal="100" workbookViewId="0">
      <selection activeCell="A6" sqref="A6"/>
    </sheetView>
  </sheetViews>
  <sheetFormatPr defaultColWidth="0" defaultRowHeight="0" customHeight="1" zeroHeight="1" x14ac:dyDescent="0.25"/>
  <cols>
    <col min="1" max="1" width="9.85546875" customWidth="1"/>
    <col min="2" max="2" width="8.140625" customWidth="1"/>
    <col min="3" max="11" width="9.28515625" customWidth="1"/>
    <col min="12" max="15" width="9.28515625" style="484" customWidth="1"/>
    <col min="16" max="20" width="9.28515625" customWidth="1"/>
    <col min="21" max="16384" width="9.140625" hidden="1"/>
  </cols>
  <sheetData>
    <row r="1" spans="1:20" s="595" customFormat="1" ht="18.600000000000001" customHeight="1" x14ac:dyDescent="0.25">
      <c r="A1" s="1260"/>
      <c r="B1" s="1260"/>
      <c r="C1" s="1261" t="s">
        <v>569</v>
      </c>
      <c r="D1" s="1261"/>
      <c r="E1" s="1261"/>
      <c r="F1" s="1261"/>
      <c r="G1" s="1261"/>
      <c r="H1" s="1261"/>
      <c r="I1" s="1261"/>
      <c r="J1" s="1261"/>
      <c r="K1" s="1261"/>
      <c r="L1" s="614"/>
      <c r="M1" s="614"/>
      <c r="N1" s="579"/>
    </row>
    <row r="2" spans="1:20" s="595" customFormat="1" ht="18.600000000000001" customHeight="1" x14ac:dyDescent="0.25">
      <c r="A2" s="1260"/>
      <c r="B2" s="1260"/>
      <c r="C2" s="1261"/>
      <c r="D2" s="1261"/>
      <c r="E2" s="1261"/>
      <c r="F2" s="1261"/>
      <c r="G2" s="1261"/>
      <c r="H2" s="1261"/>
      <c r="I2" s="1261"/>
      <c r="J2" s="1261"/>
      <c r="K2" s="1261"/>
      <c r="L2" s="613"/>
      <c r="M2" s="613"/>
      <c r="N2" s="579"/>
    </row>
    <row r="3" spans="1:20" s="595" customFormat="1" ht="18.600000000000001" customHeight="1" x14ac:dyDescent="0.2">
      <c r="A3" s="1260"/>
      <c r="B3" s="1260"/>
      <c r="C3" s="1261"/>
      <c r="D3" s="1261"/>
      <c r="E3" s="1261"/>
      <c r="F3" s="1261"/>
      <c r="G3" s="1261"/>
      <c r="H3" s="1261"/>
      <c r="I3" s="1261"/>
      <c r="J3" s="1261"/>
      <c r="K3" s="1261"/>
      <c r="L3" s="613"/>
      <c r="M3" s="613"/>
      <c r="N3" s="579"/>
      <c r="O3" s="511"/>
    </row>
    <row r="4" spans="1:20" s="595" customFormat="1" ht="18.600000000000001" customHeight="1" x14ac:dyDescent="0.25">
      <c r="A4" s="607"/>
      <c r="B4" s="607"/>
      <c r="C4" s="607"/>
      <c r="D4" s="607"/>
      <c r="E4" s="607"/>
      <c r="F4" s="607"/>
      <c r="G4" s="607"/>
      <c r="H4" s="607"/>
      <c r="I4" s="579"/>
      <c r="J4" s="607"/>
      <c r="K4" s="607"/>
      <c r="L4" s="610"/>
      <c r="M4" s="610"/>
      <c r="N4" s="579"/>
    </row>
    <row r="5" spans="1:20" s="595" customFormat="1" ht="18.600000000000001" customHeight="1" x14ac:dyDescent="0.25">
      <c r="A5" s="607"/>
      <c r="B5" s="607"/>
      <c r="C5" s="1262"/>
      <c r="D5" s="1262"/>
      <c r="E5" s="612"/>
      <c r="F5" s="612"/>
      <c r="G5" s="612"/>
      <c r="H5" s="612"/>
      <c r="I5" s="579"/>
      <c r="J5" s="607"/>
      <c r="K5" s="607"/>
      <c r="L5" s="604"/>
      <c r="M5" s="604"/>
      <c r="N5" s="579"/>
    </row>
    <row r="6" spans="1:20" s="595" customFormat="1" ht="18.600000000000001" customHeight="1" x14ac:dyDescent="0.25">
      <c r="A6" s="607"/>
      <c r="B6" s="607"/>
      <c r="C6" s="607"/>
      <c r="D6" s="607"/>
      <c r="E6" s="607"/>
      <c r="F6" s="607"/>
      <c r="G6" s="607"/>
      <c r="H6" s="1263"/>
      <c r="I6" s="1263"/>
      <c r="J6" s="1263"/>
      <c r="K6" s="611" t="b">
        <v>0</v>
      </c>
      <c r="L6" s="610"/>
      <c r="M6" s="467"/>
      <c r="N6" s="467"/>
      <c r="O6" s="607"/>
    </row>
    <row r="7" spans="1:20" s="595" customFormat="1" ht="18.600000000000001" customHeight="1" x14ac:dyDescent="0.25">
      <c r="A7" s="607"/>
      <c r="B7" s="607"/>
      <c r="C7" s="607"/>
      <c r="D7" s="607"/>
      <c r="E7" s="607"/>
      <c r="F7" s="607"/>
      <c r="G7" s="607"/>
      <c r="H7" s="609"/>
      <c r="J7" s="609"/>
      <c r="K7" s="607"/>
      <c r="L7" s="604"/>
      <c r="M7" s="604"/>
      <c r="N7" s="579"/>
    </row>
    <row r="8" spans="1:20" s="595" customFormat="1" ht="24" customHeight="1" x14ac:dyDescent="0.25">
      <c r="A8" s="1164" t="s">
        <v>1020</v>
      </c>
      <c r="B8" s="1164"/>
      <c r="C8" s="1164"/>
      <c r="D8" s="1164"/>
      <c r="E8" s="1164"/>
      <c r="F8" s="1164"/>
      <c r="G8" s="1164"/>
      <c r="H8" s="1164"/>
      <c r="I8" s="1164"/>
      <c r="J8" s="1164"/>
      <c r="K8" s="1164"/>
      <c r="L8" s="1164"/>
      <c r="M8" s="1164"/>
      <c r="N8" s="1164"/>
      <c r="O8" s="1164"/>
      <c r="P8" s="1164"/>
      <c r="Q8" s="1164"/>
      <c r="R8" s="1164"/>
      <c r="S8" s="1164"/>
      <c r="T8" s="1164"/>
    </row>
    <row r="9" spans="1:20" s="595" customFormat="1" ht="18.600000000000001" customHeight="1" x14ac:dyDescent="0.25">
      <c r="A9" s="608"/>
      <c r="B9" s="579"/>
      <c r="C9" s="579"/>
      <c r="D9" s="579"/>
      <c r="E9" s="579"/>
      <c r="F9" s="579"/>
      <c r="G9" s="579"/>
      <c r="H9" s="579"/>
      <c r="I9" s="579"/>
      <c r="J9" s="579"/>
      <c r="K9" s="579"/>
      <c r="L9" s="604"/>
      <c r="M9" s="605"/>
      <c r="N9" s="607"/>
      <c r="O9" s="606"/>
    </row>
    <row r="10" spans="1:20" s="595" customFormat="1" ht="18.600000000000001" customHeight="1" x14ac:dyDescent="0.25">
      <c r="A10" s="1264" t="s">
        <v>4</v>
      </c>
      <c r="B10" s="1264"/>
      <c r="C10" s="1264"/>
      <c r="D10" s="1264"/>
      <c r="E10" s="1264"/>
      <c r="F10" s="1265">
        <f>'I. Questionario nazionale'!F15</f>
        <v>0</v>
      </c>
      <c r="G10" s="1266"/>
      <c r="H10" s="1266"/>
      <c r="I10" s="1266"/>
      <c r="J10" s="1266"/>
      <c r="K10" s="1267"/>
      <c r="L10" s="605"/>
      <c r="N10" s="1268" t="s">
        <v>6</v>
      </c>
      <c r="O10" s="1269"/>
      <c r="P10" s="1270">
        <f>'I. Questionario nazionale'!C19</f>
        <v>0</v>
      </c>
      <c r="Q10" s="1271"/>
      <c r="R10" s="1272"/>
    </row>
    <row r="11" spans="1:20" s="595" customFormat="1" ht="18.600000000000001" customHeight="1" x14ac:dyDescent="0.25">
      <c r="A11" s="579"/>
      <c r="B11" s="579"/>
      <c r="C11" s="579"/>
      <c r="D11" s="579"/>
      <c r="E11" s="579"/>
      <c r="F11" s="579"/>
      <c r="G11" s="579"/>
      <c r="H11" s="579"/>
      <c r="I11" s="579"/>
      <c r="J11" s="579"/>
      <c r="K11" s="579"/>
      <c r="L11" s="604"/>
      <c r="M11" s="604"/>
      <c r="N11" s="579"/>
    </row>
    <row r="12" spans="1:20" ht="18.600000000000001" customHeight="1" x14ac:dyDescent="0.25">
      <c r="A12" s="1268" t="s">
        <v>1019</v>
      </c>
      <c r="B12" s="1268"/>
      <c r="C12" s="1269"/>
      <c r="D12" s="1277"/>
      <c r="E12" s="1278"/>
      <c r="F12" s="1278"/>
      <c r="G12" s="1278"/>
      <c r="H12" s="1279"/>
      <c r="N12" s="1268" t="s">
        <v>1018</v>
      </c>
      <c r="O12" s="1269"/>
      <c r="P12" s="1280" t="s">
        <v>1017</v>
      </c>
      <c r="Q12" s="1256"/>
      <c r="R12" s="1256"/>
      <c r="S12" s="1257"/>
    </row>
    <row r="13" spans="1:20" ht="18.600000000000001" customHeight="1" x14ac:dyDescent="0.25">
      <c r="N13" s="1268"/>
      <c r="O13" s="1269"/>
      <c r="P13" s="1280" t="s">
        <v>1016</v>
      </c>
      <c r="Q13" s="1256"/>
      <c r="R13" s="1256"/>
      <c r="S13" s="1257"/>
    </row>
    <row r="14" spans="1:20" ht="18.600000000000001" customHeight="1" x14ac:dyDescent="0.25">
      <c r="A14" s="1281" t="s">
        <v>1015</v>
      </c>
      <c r="B14" s="1282"/>
      <c r="C14" s="1252" t="s">
        <v>1014</v>
      </c>
      <c r="D14" s="1253"/>
      <c r="E14" s="1253"/>
      <c r="F14" s="603" t="b">
        <v>0</v>
      </c>
      <c r="G14" s="1252" t="s">
        <v>1013</v>
      </c>
      <c r="H14" s="1253"/>
      <c r="I14" s="1253"/>
      <c r="J14" s="603" t="b">
        <v>0</v>
      </c>
      <c r="K14" s="486"/>
      <c r="N14" s="1268"/>
      <c r="O14" s="1269"/>
      <c r="P14" s="1280" t="s">
        <v>1012</v>
      </c>
      <c r="Q14" s="1256"/>
      <c r="R14" s="1256"/>
      <c r="S14" s="1257"/>
    </row>
    <row r="15" spans="1:20" ht="18.600000000000001" customHeight="1" x14ac:dyDescent="0.25">
      <c r="A15" s="1281"/>
      <c r="B15" s="1282"/>
      <c r="C15" s="1252" t="s">
        <v>1011</v>
      </c>
      <c r="D15" s="1253"/>
      <c r="E15" s="1253"/>
      <c r="F15" s="603" t="b">
        <v>0</v>
      </c>
      <c r="G15" s="1252" t="s">
        <v>1010</v>
      </c>
      <c r="H15" s="1253"/>
      <c r="I15" s="1253"/>
      <c r="J15" s="603" t="b">
        <v>0</v>
      </c>
      <c r="K15" s="486"/>
      <c r="N15" s="602"/>
      <c r="O15" s="602"/>
      <c r="P15" s="601"/>
      <c r="Q15" s="601"/>
      <c r="R15" s="601"/>
      <c r="S15" s="601"/>
    </row>
    <row r="16" spans="1:20" ht="18.600000000000001" customHeight="1" x14ac:dyDescent="0.25">
      <c r="A16" s="1281"/>
      <c r="B16" s="1282"/>
      <c r="C16" s="1254" t="s">
        <v>1009</v>
      </c>
      <c r="D16" s="1255"/>
      <c r="E16" s="1255"/>
      <c r="F16" s="1256"/>
      <c r="G16" s="1256"/>
      <c r="H16" s="1256"/>
      <c r="I16" s="1256"/>
      <c r="J16" s="1257"/>
      <c r="K16" s="486"/>
      <c r="N16" s="602"/>
      <c r="O16" s="602"/>
      <c r="P16" s="601"/>
      <c r="Q16" s="601"/>
      <c r="R16" s="601"/>
      <c r="S16" s="601"/>
    </row>
    <row r="17" spans="1:20" ht="18.600000000000001" customHeight="1" x14ac:dyDescent="0.25">
      <c r="N17" s="602"/>
      <c r="O17" s="602"/>
      <c r="P17" s="601"/>
      <c r="Q17" s="601"/>
      <c r="R17" s="601"/>
      <c r="S17" s="601"/>
    </row>
    <row r="18" spans="1:20" ht="18.600000000000001" customHeight="1" x14ac:dyDescent="0.25">
      <c r="N18" s="602"/>
      <c r="O18" s="602"/>
      <c r="P18" s="601"/>
      <c r="Q18" s="601"/>
      <c r="R18" s="601"/>
      <c r="S18" s="601"/>
    </row>
    <row r="19" spans="1:20" ht="18.600000000000001" customHeight="1" x14ac:dyDescent="0.25">
      <c r="N19" s="602"/>
      <c r="O19" s="602"/>
      <c r="P19" s="601"/>
      <c r="Q19" s="601"/>
      <c r="R19" s="601"/>
      <c r="S19" s="601"/>
    </row>
    <row r="20" spans="1:20" s="595" customFormat="1" ht="24" customHeight="1" x14ac:dyDescent="0.25">
      <c r="A20" s="1164" t="s">
        <v>1057</v>
      </c>
      <c r="B20" s="1164"/>
      <c r="C20" s="1164"/>
      <c r="D20" s="1164"/>
      <c r="E20" s="1164"/>
      <c r="F20" s="1164"/>
      <c r="G20" s="1164"/>
      <c r="H20" s="1164"/>
      <c r="I20" s="1164"/>
      <c r="J20" s="1164"/>
      <c r="K20" s="1164"/>
      <c r="L20" s="1164"/>
      <c r="M20" s="1164"/>
      <c r="N20" s="1164"/>
      <c r="O20" s="1164"/>
      <c r="P20" s="1164"/>
      <c r="Q20" s="1164"/>
      <c r="R20" s="1164"/>
      <c r="S20" s="1164"/>
      <c r="T20" s="1164"/>
    </row>
    <row r="21" spans="1:20" s="595" customFormat="1" ht="24" customHeight="1" x14ac:dyDescent="0.25">
      <c r="A21" s="498"/>
      <c r="B21" s="498"/>
      <c r="C21" s="498"/>
      <c r="D21" s="498"/>
      <c r="E21" s="498"/>
      <c r="F21" s="498"/>
      <c r="G21" s="498"/>
      <c r="H21" s="498"/>
      <c r="I21" s="498"/>
      <c r="J21" s="498"/>
      <c r="K21" s="498"/>
      <c r="L21" s="498"/>
      <c r="M21" s="498"/>
      <c r="N21" s="498"/>
      <c r="O21" s="498"/>
      <c r="P21" s="498"/>
      <c r="Q21" s="498"/>
      <c r="R21" s="498"/>
      <c r="S21" s="498"/>
      <c r="T21" s="498"/>
    </row>
    <row r="22" spans="1:20" s="595" customFormat="1" ht="24" customHeight="1" x14ac:dyDescent="0.25">
      <c r="A22" s="574" t="s">
        <v>1021</v>
      </c>
      <c r="B22" s="498"/>
      <c r="C22" s="498"/>
      <c r="D22" s="498"/>
      <c r="E22" s="498"/>
      <c r="F22" s="498"/>
      <c r="G22" s="498"/>
      <c r="H22" s="498"/>
      <c r="I22" s="498"/>
      <c r="J22" s="498"/>
      <c r="K22" s="498"/>
      <c r="L22" s="498"/>
      <c r="M22" s="498"/>
      <c r="N22" s="498"/>
      <c r="O22" s="498"/>
      <c r="P22" s="498"/>
      <c r="Q22" s="498"/>
      <c r="R22" s="498"/>
      <c r="S22" s="498"/>
      <c r="T22" s="498"/>
    </row>
    <row r="23" spans="1:20" s="595" customFormat="1" ht="24" customHeight="1" x14ac:dyDescent="0.25">
      <c r="A23" s="498"/>
      <c r="B23" s="498"/>
      <c r="C23" s="498"/>
      <c r="D23" s="498"/>
      <c r="E23" s="498"/>
      <c r="F23" s="498"/>
      <c r="G23" s="498"/>
      <c r="H23" s="498"/>
      <c r="I23" s="498"/>
      <c r="J23" s="498"/>
      <c r="K23" s="498"/>
      <c r="L23" s="498"/>
      <c r="M23" s="498"/>
      <c r="N23" s="498"/>
      <c r="O23" s="498"/>
      <c r="P23" s="498"/>
      <c r="Q23" s="498"/>
      <c r="R23" s="498"/>
      <c r="S23" s="498"/>
      <c r="T23" s="498"/>
    </row>
    <row r="24" spans="1:20" s="595" customFormat="1" ht="24" customHeight="1" x14ac:dyDescent="0.25">
      <c r="A24" s="600"/>
      <c r="B24" s="600"/>
      <c r="C24" s="1212" t="s">
        <v>1008</v>
      </c>
      <c r="D24" s="1212"/>
      <c r="E24" s="498"/>
      <c r="F24" s="498"/>
      <c r="G24" s="498"/>
      <c r="H24" s="498"/>
      <c r="I24" s="498"/>
      <c r="J24" s="498"/>
      <c r="K24" s="498"/>
      <c r="L24" s="498"/>
      <c r="M24" s="498"/>
      <c r="N24" s="498"/>
      <c r="O24" s="498"/>
      <c r="P24" s="498"/>
      <c r="Q24" s="498"/>
      <c r="R24" s="498"/>
      <c r="S24" s="498"/>
      <c r="T24" s="498"/>
    </row>
    <row r="25" spans="1:20" s="595" customFormat="1" ht="24" customHeight="1" x14ac:dyDescent="0.25">
      <c r="A25" s="599"/>
      <c r="B25" s="599"/>
      <c r="C25" s="598" t="s">
        <v>1007</v>
      </c>
      <c r="D25" s="598" t="s">
        <v>1006</v>
      </c>
      <c r="E25" s="498"/>
      <c r="F25" s="498"/>
      <c r="G25" s="498"/>
      <c r="H25" s="498"/>
      <c r="I25" s="498"/>
      <c r="J25" s="498"/>
      <c r="K25" s="498"/>
      <c r="L25" s="498"/>
      <c r="M25" s="498"/>
      <c r="N25" s="498"/>
      <c r="O25" s="498"/>
      <c r="P25" s="498"/>
      <c r="Q25" s="498"/>
      <c r="R25" s="498"/>
      <c r="S25" s="498"/>
      <c r="T25" s="498"/>
    </row>
    <row r="26" spans="1:20" s="595" customFormat="1" ht="24" customHeight="1" x14ac:dyDescent="0.25">
      <c r="A26" s="1258" t="s">
        <v>22</v>
      </c>
      <c r="B26" s="1259"/>
      <c r="C26" s="596"/>
      <c r="D26" s="596"/>
      <c r="E26" s="498"/>
      <c r="F26" s="498"/>
      <c r="G26" s="498"/>
      <c r="H26" s="498"/>
      <c r="I26" s="498"/>
      <c r="J26" s="498"/>
      <c r="K26" s="498"/>
      <c r="L26" s="498"/>
      <c r="M26" s="498"/>
      <c r="N26" s="498"/>
      <c r="O26" s="498"/>
      <c r="P26" s="498"/>
      <c r="Q26" s="498"/>
      <c r="R26" s="498"/>
      <c r="S26" s="498"/>
      <c r="T26" s="498"/>
    </row>
    <row r="27" spans="1:20" s="595" customFormat="1" ht="24" customHeight="1" x14ac:dyDescent="0.25">
      <c r="A27" s="1245" t="s">
        <v>1005</v>
      </c>
      <c r="B27" s="597" t="s">
        <v>1004</v>
      </c>
      <c r="C27" s="596"/>
      <c r="D27" s="596"/>
      <c r="E27" s="498"/>
      <c r="F27" s="498"/>
      <c r="G27" s="498"/>
      <c r="H27" s="498"/>
      <c r="I27" s="498"/>
      <c r="J27" s="498"/>
      <c r="K27" s="498"/>
      <c r="L27" s="498"/>
      <c r="M27" s="498"/>
      <c r="N27" s="498"/>
      <c r="O27" s="498"/>
      <c r="P27" s="498"/>
      <c r="Q27" s="498"/>
      <c r="R27" s="498"/>
      <c r="S27" s="498"/>
      <c r="T27" s="498"/>
    </row>
    <row r="28" spans="1:20" s="595" customFormat="1" ht="24" customHeight="1" x14ac:dyDescent="0.25">
      <c r="A28" s="1246"/>
      <c r="B28" s="597" t="s">
        <v>1003</v>
      </c>
      <c r="C28" s="596"/>
      <c r="D28" s="596"/>
      <c r="E28" s="498"/>
      <c r="F28" s="498"/>
      <c r="G28" s="498"/>
      <c r="H28" s="498"/>
      <c r="I28" s="498"/>
      <c r="J28" s="498"/>
      <c r="K28" s="498"/>
      <c r="L28" s="498"/>
      <c r="M28" s="498"/>
      <c r="N28" s="498"/>
      <c r="O28" s="498"/>
      <c r="P28" s="498"/>
      <c r="Q28" s="498"/>
      <c r="R28" s="498"/>
      <c r="S28" s="498"/>
      <c r="T28" s="498"/>
    </row>
    <row r="29" spans="1:20" s="595" customFormat="1" ht="24" customHeight="1" x14ac:dyDescent="0.25">
      <c r="A29" s="1246"/>
      <c r="B29" s="597" t="s">
        <v>1002</v>
      </c>
      <c r="C29" s="596"/>
      <c r="D29" s="596"/>
      <c r="E29" s="498"/>
      <c r="F29" s="498"/>
      <c r="G29" s="498"/>
      <c r="H29" s="498"/>
      <c r="I29" s="498"/>
      <c r="J29" s="498"/>
      <c r="K29" s="498"/>
      <c r="L29" s="498"/>
      <c r="M29" s="498"/>
      <c r="N29" s="498"/>
      <c r="O29" s="498"/>
      <c r="P29" s="498"/>
      <c r="Q29" s="498"/>
      <c r="R29" s="498"/>
      <c r="S29" s="498"/>
      <c r="T29" s="498"/>
    </row>
    <row r="30" spans="1:20" s="595" customFormat="1" ht="24" customHeight="1" x14ac:dyDescent="0.25">
      <c r="A30" s="1246"/>
      <c r="B30" s="597" t="s">
        <v>1001</v>
      </c>
      <c r="C30" s="596"/>
      <c r="D30" s="596"/>
      <c r="E30" s="498"/>
      <c r="F30" s="498"/>
      <c r="G30" s="498"/>
      <c r="H30" s="498"/>
      <c r="I30" s="498"/>
      <c r="J30" s="498"/>
      <c r="K30" s="498"/>
      <c r="L30" s="498"/>
      <c r="M30" s="498"/>
      <c r="N30" s="498"/>
      <c r="O30" s="498"/>
      <c r="P30" s="498"/>
      <c r="Q30" s="498"/>
      <c r="R30" s="498"/>
      <c r="S30" s="498"/>
      <c r="T30" s="498"/>
    </row>
    <row r="31" spans="1:20" s="595" customFormat="1" ht="24" customHeight="1" x14ac:dyDescent="0.25">
      <c r="A31" s="1246"/>
      <c r="B31" s="597" t="s">
        <v>1000</v>
      </c>
      <c r="C31" s="596"/>
      <c r="D31" s="596"/>
      <c r="E31" s="498"/>
      <c r="F31" s="498"/>
      <c r="G31" s="498"/>
      <c r="H31" s="498"/>
      <c r="I31" s="498"/>
      <c r="J31" s="498"/>
      <c r="K31" s="498"/>
      <c r="L31" s="498"/>
      <c r="M31" s="498"/>
      <c r="N31" s="498"/>
      <c r="O31" s="498"/>
      <c r="P31" s="498"/>
      <c r="Q31" s="498"/>
      <c r="R31" s="498"/>
      <c r="S31" s="498"/>
      <c r="T31" s="498"/>
    </row>
    <row r="32" spans="1:20" s="595" customFormat="1" ht="24" customHeight="1" x14ac:dyDescent="0.25">
      <c r="A32" s="1246"/>
      <c r="B32" s="597" t="s">
        <v>999</v>
      </c>
      <c r="C32" s="596"/>
      <c r="D32" s="596"/>
      <c r="E32" s="498"/>
      <c r="F32" s="498"/>
      <c r="G32" s="498"/>
      <c r="H32" s="498"/>
      <c r="I32" s="498"/>
      <c r="J32" s="498"/>
      <c r="K32" s="498"/>
      <c r="L32" s="498"/>
      <c r="M32" s="498"/>
      <c r="N32" s="498"/>
      <c r="O32" s="498"/>
      <c r="P32" s="498"/>
      <c r="Q32" s="498"/>
      <c r="R32" s="498"/>
      <c r="S32" s="498"/>
      <c r="T32" s="498"/>
    </row>
    <row r="33" spans="1:20" s="595" customFormat="1" ht="24" customHeight="1" x14ac:dyDescent="0.25">
      <c r="A33" s="1247"/>
      <c r="B33" s="597" t="s">
        <v>998</v>
      </c>
      <c r="C33" s="596"/>
      <c r="D33" s="596"/>
      <c r="E33" s="498"/>
      <c r="F33" s="498"/>
      <c r="G33" s="498"/>
      <c r="H33" s="498"/>
      <c r="I33" s="498"/>
      <c r="J33" s="498"/>
      <c r="K33" s="498"/>
      <c r="L33" s="498"/>
      <c r="M33" s="498"/>
      <c r="N33" s="498"/>
      <c r="O33" s="498"/>
      <c r="P33" s="498"/>
      <c r="Q33" s="498"/>
      <c r="R33" s="498"/>
      <c r="S33" s="498"/>
      <c r="T33" s="498"/>
    </row>
    <row r="34" spans="1:20" s="595" customFormat="1" ht="24" customHeight="1" x14ac:dyDescent="0.25">
      <c r="A34" s="1245" t="s">
        <v>974</v>
      </c>
      <c r="B34" s="597" t="s">
        <v>997</v>
      </c>
      <c r="C34" s="596"/>
      <c r="D34" s="596"/>
      <c r="E34" s="498"/>
      <c r="F34" s="498"/>
      <c r="G34" s="498"/>
      <c r="H34" s="498"/>
      <c r="I34" s="498"/>
      <c r="J34" s="498"/>
      <c r="K34" s="498"/>
      <c r="L34" s="498"/>
      <c r="M34" s="498"/>
      <c r="N34" s="498"/>
      <c r="O34" s="498"/>
      <c r="P34" s="498"/>
      <c r="Q34" s="498"/>
      <c r="R34" s="498"/>
      <c r="S34" s="498"/>
      <c r="T34" s="498"/>
    </row>
    <row r="35" spans="1:20" s="595" customFormat="1" ht="24" customHeight="1" x14ac:dyDescent="0.25">
      <c r="A35" s="1247"/>
      <c r="B35" s="597" t="s">
        <v>996</v>
      </c>
      <c r="C35" s="596"/>
      <c r="D35" s="596"/>
      <c r="E35" s="498"/>
      <c r="F35" s="498"/>
      <c r="G35" s="498"/>
      <c r="H35" s="498"/>
      <c r="I35" s="498"/>
      <c r="J35" s="498"/>
      <c r="K35" s="498"/>
      <c r="L35" s="498"/>
      <c r="M35" s="498"/>
      <c r="N35" s="498"/>
      <c r="O35" s="498"/>
      <c r="P35" s="498"/>
      <c r="Q35" s="498"/>
      <c r="R35" s="498"/>
      <c r="S35" s="498"/>
      <c r="T35" s="498"/>
    </row>
    <row r="36" spans="1:20" s="595" customFormat="1" ht="24" customHeight="1" x14ac:dyDescent="0.25">
      <c r="A36" s="1245" t="s">
        <v>26</v>
      </c>
      <c r="B36" s="597" t="s">
        <v>995</v>
      </c>
      <c r="C36" s="596"/>
      <c r="D36" s="596"/>
      <c r="E36" s="498"/>
      <c r="F36" s="498"/>
      <c r="G36" s="498"/>
      <c r="H36" s="498"/>
      <c r="I36" s="498"/>
      <c r="J36" s="498"/>
      <c r="K36" s="498"/>
      <c r="L36" s="498"/>
      <c r="M36" s="498"/>
      <c r="N36" s="498"/>
      <c r="O36" s="498"/>
      <c r="P36" s="498"/>
      <c r="Q36" s="498"/>
      <c r="R36" s="498"/>
      <c r="S36" s="498"/>
      <c r="T36" s="498"/>
    </row>
    <row r="37" spans="1:20" s="595" customFormat="1" ht="24" customHeight="1" x14ac:dyDescent="0.25">
      <c r="A37" s="1246"/>
      <c r="B37" s="597" t="s">
        <v>994</v>
      </c>
      <c r="C37" s="596"/>
      <c r="D37" s="596"/>
      <c r="E37" s="498"/>
      <c r="F37" s="498"/>
      <c r="G37" s="498"/>
      <c r="H37" s="498"/>
      <c r="I37" s="498"/>
      <c r="J37" s="498"/>
      <c r="K37" s="498"/>
      <c r="L37" s="498"/>
      <c r="M37" s="498"/>
      <c r="N37" s="498"/>
      <c r="O37" s="498"/>
      <c r="P37" s="498"/>
      <c r="Q37" s="498"/>
      <c r="R37" s="498"/>
      <c r="S37" s="498"/>
      <c r="T37" s="498"/>
    </row>
    <row r="38" spans="1:20" s="595" customFormat="1" ht="24" customHeight="1" x14ac:dyDescent="0.25">
      <c r="A38" s="1246"/>
      <c r="B38" s="597" t="s">
        <v>993</v>
      </c>
      <c r="C38" s="596"/>
      <c r="D38" s="596"/>
      <c r="E38" s="498"/>
      <c r="F38" s="498"/>
      <c r="G38" s="498"/>
      <c r="H38" s="498"/>
      <c r="I38" s="498"/>
      <c r="J38" s="498"/>
      <c r="K38" s="498"/>
      <c r="L38" s="498"/>
      <c r="M38" s="498"/>
      <c r="N38" s="498"/>
      <c r="O38" s="498"/>
      <c r="P38" s="498"/>
      <c r="Q38" s="498"/>
      <c r="R38" s="498"/>
      <c r="S38" s="498"/>
      <c r="T38" s="498"/>
    </row>
    <row r="39" spans="1:20" s="595" customFormat="1" ht="24" customHeight="1" x14ac:dyDescent="0.25">
      <c r="A39" s="1246"/>
      <c r="B39" s="597" t="s">
        <v>992</v>
      </c>
      <c r="C39" s="596"/>
      <c r="D39" s="596"/>
      <c r="E39" s="498"/>
      <c r="F39" s="498"/>
      <c r="G39" s="498"/>
      <c r="H39" s="498"/>
      <c r="I39" s="498"/>
      <c r="J39" s="498"/>
      <c r="K39" s="498"/>
      <c r="L39" s="498"/>
      <c r="M39" s="498"/>
      <c r="N39" s="498"/>
      <c r="O39" s="498"/>
      <c r="P39" s="498"/>
      <c r="Q39" s="498"/>
      <c r="R39" s="498"/>
      <c r="S39" s="498"/>
      <c r="T39" s="498"/>
    </row>
    <row r="40" spans="1:20" s="595" customFormat="1" ht="24" customHeight="1" x14ac:dyDescent="0.25">
      <c r="A40" s="1246"/>
      <c r="B40" s="597" t="s">
        <v>991</v>
      </c>
      <c r="C40" s="596"/>
      <c r="D40" s="596"/>
      <c r="E40" s="498"/>
      <c r="F40" s="498"/>
      <c r="G40" s="498"/>
      <c r="H40" s="498"/>
      <c r="I40" s="498"/>
      <c r="J40" s="498"/>
      <c r="K40" s="498"/>
      <c r="L40" s="498"/>
      <c r="M40" s="498"/>
      <c r="N40" s="498"/>
      <c r="O40" s="498"/>
      <c r="P40" s="498"/>
      <c r="Q40" s="498"/>
      <c r="R40" s="498"/>
      <c r="S40" s="498"/>
      <c r="T40" s="498"/>
    </row>
    <row r="41" spans="1:20" s="595" customFormat="1" ht="24" customHeight="1" x14ac:dyDescent="0.25">
      <c r="A41" s="1247"/>
      <c r="B41" s="597" t="s">
        <v>990</v>
      </c>
      <c r="C41" s="596"/>
      <c r="D41" s="596"/>
      <c r="E41" s="498"/>
      <c r="F41" s="498"/>
      <c r="G41" s="498"/>
      <c r="H41" s="498"/>
      <c r="I41" s="498"/>
      <c r="J41" s="498"/>
      <c r="K41" s="498"/>
      <c r="L41" s="498"/>
      <c r="M41" s="498"/>
      <c r="N41" s="498"/>
      <c r="O41" s="498"/>
      <c r="P41" s="498"/>
      <c r="Q41" s="498"/>
      <c r="R41" s="498"/>
      <c r="S41" s="498"/>
      <c r="T41" s="498"/>
    </row>
    <row r="42" spans="1:20" s="595" customFormat="1" ht="24" customHeight="1" x14ac:dyDescent="0.25">
      <c r="A42" s="1248" t="s">
        <v>35</v>
      </c>
      <c r="B42" s="1249"/>
      <c r="C42" s="616">
        <f>SUM(C26:C41)</f>
        <v>0</v>
      </c>
      <c r="D42" s="616">
        <f>SUM(D26:D41)</f>
        <v>0</v>
      </c>
      <c r="E42" s="498"/>
      <c r="F42" s="498"/>
      <c r="G42" s="498"/>
      <c r="H42" s="498"/>
      <c r="I42" s="498"/>
      <c r="J42" s="498"/>
      <c r="K42" s="498"/>
      <c r="L42" s="498"/>
      <c r="M42" s="498"/>
      <c r="N42" s="498"/>
      <c r="O42" s="498"/>
      <c r="P42" s="498"/>
      <c r="Q42" s="498"/>
      <c r="R42" s="498"/>
      <c r="S42" s="498"/>
      <c r="T42" s="498"/>
    </row>
    <row r="43" spans="1:20" s="595" customFormat="1" ht="24" customHeight="1" x14ac:dyDescent="0.25">
      <c r="A43" s="498"/>
      <c r="B43" s="498"/>
      <c r="C43" s="498"/>
      <c r="D43" s="498"/>
      <c r="E43" s="498"/>
      <c r="F43" s="498"/>
      <c r="G43" s="498"/>
      <c r="H43" s="498"/>
      <c r="I43" s="498"/>
      <c r="J43" s="498"/>
      <c r="K43" s="498"/>
      <c r="L43" s="498"/>
      <c r="M43" s="498"/>
      <c r="N43" s="498"/>
      <c r="O43" s="498"/>
      <c r="P43" s="498"/>
      <c r="Q43" s="498"/>
      <c r="R43" s="498"/>
      <c r="S43" s="498"/>
      <c r="T43" s="498"/>
    </row>
    <row r="44" spans="1:20" ht="18.600000000000001" customHeight="1" x14ac:dyDescent="0.25">
      <c r="A44" s="574" t="s">
        <v>1022</v>
      </c>
      <c r="B44" s="484"/>
      <c r="C44" s="484"/>
    </row>
    <row r="45" spans="1:20" ht="14.1" customHeight="1" x14ac:dyDescent="0.25">
      <c r="A45" s="574"/>
      <c r="B45" s="484"/>
      <c r="C45" s="484"/>
    </row>
    <row r="46" spans="1:20" ht="23.25" customHeight="1" x14ac:dyDescent="0.25">
      <c r="A46" s="484"/>
      <c r="C46" s="1223" t="s">
        <v>989</v>
      </c>
      <c r="D46" s="1224"/>
      <c r="E46" s="1250"/>
      <c r="F46" s="1250"/>
      <c r="G46" s="1250"/>
      <c r="H46" s="1250"/>
      <c r="I46" s="1250"/>
      <c r="J46" s="1250"/>
    </row>
    <row r="47" spans="1:20" ht="18.600000000000001" customHeight="1" x14ac:dyDescent="0.25">
      <c r="A47" s="484"/>
      <c r="C47" s="564" t="s">
        <v>14</v>
      </c>
      <c r="D47" s="563" t="s">
        <v>15</v>
      </c>
      <c r="E47" s="594"/>
      <c r="F47" s="594"/>
      <c r="G47" s="594"/>
      <c r="H47" s="594"/>
      <c r="I47" s="594"/>
      <c r="J47" s="594"/>
    </row>
    <row r="48" spans="1:20" ht="18.600000000000001" customHeight="1" x14ac:dyDescent="0.25">
      <c r="A48" s="1243" t="s">
        <v>988</v>
      </c>
      <c r="B48" s="1251"/>
      <c r="C48" s="593"/>
      <c r="D48" s="592"/>
      <c r="E48" s="542"/>
      <c r="F48" s="542"/>
      <c r="G48" s="542"/>
      <c r="H48" s="542"/>
      <c r="I48" s="589"/>
      <c r="J48" s="589"/>
    </row>
    <row r="49" spans="1:22" ht="18.600000000000001" customHeight="1" x14ac:dyDescent="0.25">
      <c r="A49" s="1243" t="s">
        <v>987</v>
      </c>
      <c r="B49" s="1251"/>
      <c r="C49" s="593"/>
      <c r="D49" s="592"/>
      <c r="E49" s="542"/>
      <c r="F49" s="542"/>
      <c r="G49" s="542"/>
      <c r="H49" s="542"/>
      <c r="I49" s="589"/>
      <c r="J49" s="589"/>
    </row>
    <row r="50" spans="1:22" ht="18.600000000000001" customHeight="1" thickBot="1" x14ac:dyDescent="0.3">
      <c r="A50" s="1273" t="s">
        <v>986</v>
      </c>
      <c r="B50" s="1274"/>
      <c r="C50" s="593"/>
      <c r="D50" s="592"/>
      <c r="E50" s="542"/>
      <c r="F50" s="542"/>
      <c r="G50" s="542"/>
      <c r="H50" s="542"/>
      <c r="I50" s="589"/>
      <c r="J50" s="589"/>
    </row>
    <row r="51" spans="1:22" ht="18.600000000000001" customHeight="1" x14ac:dyDescent="0.25">
      <c r="A51" s="1275" t="s">
        <v>985</v>
      </c>
      <c r="B51" s="1276">
        <v>0</v>
      </c>
      <c r="C51" s="591">
        <f>'I. Questionario nazionale'!H44</f>
        <v>0</v>
      </c>
      <c r="D51" s="590">
        <f>'I. Questionario nazionale'!J44</f>
        <v>0</v>
      </c>
      <c r="E51" s="589"/>
      <c r="F51" s="589"/>
      <c r="G51" s="589"/>
      <c r="H51" s="589"/>
      <c r="I51" s="589"/>
      <c r="J51" s="589"/>
    </row>
    <row r="52" spans="1:22" ht="14.1" customHeight="1" x14ac:dyDescent="0.25">
      <c r="N52" s="588"/>
    </row>
    <row r="53" spans="1:22" ht="18.600000000000001" customHeight="1" x14ac:dyDescent="0.25">
      <c r="A53" s="574" t="s">
        <v>1023</v>
      </c>
      <c r="N53" s="588"/>
    </row>
    <row r="54" spans="1:22" ht="14.1" customHeight="1" x14ac:dyDescent="0.25">
      <c r="V54" s="587" t="s">
        <v>984</v>
      </c>
    </row>
    <row r="55" spans="1:22" ht="18.600000000000001" customHeight="1" x14ac:dyDescent="0.25">
      <c r="C55" s="1237" t="s">
        <v>983</v>
      </c>
      <c r="D55" s="1238"/>
      <c r="E55" s="1237" t="s">
        <v>982</v>
      </c>
      <c r="F55" s="1238"/>
      <c r="G55" s="1237" t="s">
        <v>981</v>
      </c>
      <c r="H55" s="1238"/>
      <c r="I55" s="1237" t="s">
        <v>980</v>
      </c>
      <c r="J55" s="1238" t="s">
        <v>979</v>
      </c>
      <c r="K55" s="1237" t="s">
        <v>978</v>
      </c>
      <c r="L55" s="1238"/>
      <c r="M55" s="1237" t="s">
        <v>977</v>
      </c>
      <c r="N55" s="1238"/>
      <c r="O55" s="1237" t="s">
        <v>976</v>
      </c>
      <c r="P55" s="1241"/>
      <c r="Q55" s="1241"/>
      <c r="R55" s="1238"/>
    </row>
    <row r="56" spans="1:22" ht="14.25" customHeight="1" x14ac:dyDescent="0.25">
      <c r="C56" s="1239"/>
      <c r="D56" s="1240"/>
      <c r="E56" s="1239"/>
      <c r="F56" s="1240"/>
      <c r="G56" s="1239"/>
      <c r="H56" s="1240"/>
      <c r="I56" s="1239"/>
      <c r="J56" s="1240"/>
      <c r="K56" s="1239"/>
      <c r="L56" s="1240"/>
      <c r="M56" s="1239"/>
      <c r="N56" s="1240"/>
      <c r="O56" s="1239"/>
      <c r="P56" s="1242"/>
      <c r="Q56" s="1242"/>
      <c r="R56" s="1240"/>
    </row>
    <row r="57" spans="1:22" ht="18.600000000000001" customHeight="1" x14ac:dyDescent="0.25">
      <c r="A57" s="1243" t="s">
        <v>975</v>
      </c>
      <c r="B57" s="1244"/>
      <c r="C57" s="1196"/>
      <c r="D57" s="1197"/>
      <c r="E57" s="1196"/>
      <c r="F57" s="1197"/>
      <c r="G57" s="1196"/>
      <c r="H57" s="1197"/>
      <c r="I57" s="1196"/>
      <c r="J57" s="1197"/>
      <c r="K57" s="1196"/>
      <c r="L57" s="1197"/>
      <c r="M57" s="1196"/>
      <c r="N57" s="1197"/>
      <c r="O57" s="1196"/>
      <c r="P57" s="1208"/>
      <c r="Q57" s="1208"/>
      <c r="R57" s="1197"/>
    </row>
    <row r="58" spans="1:22" ht="18.600000000000001" customHeight="1" x14ac:dyDescent="0.25">
      <c r="A58" s="1235" t="s">
        <v>974</v>
      </c>
      <c r="B58" s="1236"/>
      <c r="C58" s="1196"/>
      <c r="D58" s="1197"/>
      <c r="E58" s="1196"/>
      <c r="F58" s="1197"/>
      <c r="G58" s="1196"/>
      <c r="H58" s="1197"/>
      <c r="I58" s="1196"/>
      <c r="J58" s="1197"/>
      <c r="K58" s="1196"/>
      <c r="L58" s="1197"/>
      <c r="M58" s="1196"/>
      <c r="N58" s="1197"/>
      <c r="O58" s="1196"/>
      <c r="P58" s="1208"/>
      <c r="Q58" s="1208"/>
      <c r="R58" s="1197"/>
    </row>
    <row r="59" spans="1:22" ht="18.600000000000001" customHeight="1" x14ac:dyDescent="0.25">
      <c r="A59" s="1233" t="s">
        <v>26</v>
      </c>
      <c r="B59" s="1234"/>
      <c r="C59" s="1196"/>
      <c r="D59" s="1197"/>
      <c r="E59" s="1196"/>
      <c r="F59" s="1197"/>
      <c r="G59" s="1196"/>
      <c r="H59" s="1197"/>
      <c r="I59" s="1196"/>
      <c r="J59" s="1197"/>
      <c r="K59" s="1196"/>
      <c r="L59" s="1197"/>
      <c r="M59" s="1196"/>
      <c r="N59" s="1197"/>
      <c r="O59" s="1196"/>
      <c r="P59" s="1208"/>
      <c r="Q59" s="1208"/>
      <c r="R59" s="1197"/>
    </row>
    <row r="60" spans="1:22" s="575" customFormat="1" ht="12" customHeight="1" x14ac:dyDescent="0.2">
      <c r="A60" s="586" t="s">
        <v>973</v>
      </c>
      <c r="L60" s="585"/>
      <c r="M60" s="585"/>
      <c r="N60" s="585"/>
      <c r="O60" s="585"/>
    </row>
    <row r="61" spans="1:22" s="575" customFormat="1" ht="12" customHeight="1" x14ac:dyDescent="0.2">
      <c r="A61" s="586" t="s">
        <v>972</v>
      </c>
      <c r="L61" s="585"/>
      <c r="M61" s="585"/>
      <c r="N61" s="585"/>
      <c r="O61" s="585"/>
    </row>
    <row r="62" spans="1:22" s="575" customFormat="1" ht="12" customHeight="1" x14ac:dyDescent="0.2">
      <c r="A62" s="586" t="s">
        <v>971</v>
      </c>
      <c r="L62" s="585"/>
      <c r="M62" s="585"/>
      <c r="N62" s="585"/>
      <c r="O62" s="585"/>
    </row>
    <row r="63" spans="1:22" s="575" customFormat="1" ht="12" customHeight="1" x14ac:dyDescent="0.2">
      <c r="A63" s="586" t="s">
        <v>970</v>
      </c>
      <c r="L63" s="585"/>
      <c r="M63" s="585"/>
      <c r="N63" s="585"/>
      <c r="O63" s="585"/>
    </row>
    <row r="64" spans="1:22" s="575" customFormat="1" ht="12" customHeight="1" x14ac:dyDescent="0.2">
      <c r="A64" s="586" t="s">
        <v>969</v>
      </c>
      <c r="L64" s="585"/>
      <c r="M64" s="585"/>
      <c r="N64" s="585"/>
      <c r="O64" s="585"/>
    </row>
    <row r="65" spans="1:20" s="575" customFormat="1" ht="12" customHeight="1" x14ac:dyDescent="0.2">
      <c r="A65" s="586" t="s">
        <v>968</v>
      </c>
      <c r="L65" s="585"/>
      <c r="M65" s="585"/>
      <c r="N65" s="585"/>
      <c r="O65" s="585"/>
    </row>
    <row r="66" spans="1:20" ht="18.600000000000001" customHeight="1" x14ac:dyDescent="0.25"/>
    <row r="67" spans="1:20" ht="24.6" customHeight="1" x14ac:dyDescent="0.25">
      <c r="A67" s="1164" t="s">
        <v>1024</v>
      </c>
      <c r="B67" s="1164"/>
      <c r="C67" s="1164"/>
      <c r="D67" s="1164"/>
      <c r="E67" s="1164"/>
      <c r="F67" s="1164"/>
      <c r="G67" s="1164"/>
      <c r="H67" s="1164"/>
      <c r="I67" s="1164"/>
      <c r="J67" s="1164"/>
      <c r="K67" s="1164"/>
      <c r="L67" s="1164"/>
      <c r="M67" s="1164"/>
      <c r="N67" s="1164"/>
      <c r="O67" s="1164"/>
      <c r="P67" s="1164"/>
      <c r="Q67" s="1164"/>
      <c r="R67" s="1164"/>
      <c r="S67" s="1164"/>
      <c r="T67" s="1164"/>
    </row>
    <row r="68" spans="1:20" ht="18.600000000000001" customHeight="1" x14ac:dyDescent="0.25"/>
    <row r="69" spans="1:20" ht="18.600000000000001" customHeight="1" x14ac:dyDescent="0.25">
      <c r="A69" s="574" t="s">
        <v>1033</v>
      </c>
      <c r="B69" s="511"/>
      <c r="C69" s="511"/>
      <c r="D69" s="511"/>
      <c r="E69" s="511"/>
      <c r="J69" s="580" t="b">
        <v>1</v>
      </c>
      <c r="K69" s="486" t="s">
        <v>9</v>
      </c>
      <c r="L69" s="385" t="b">
        <v>0</v>
      </c>
      <c r="M69" s="486" t="s">
        <v>8</v>
      </c>
      <c r="N69" s="385" t="b">
        <v>0</v>
      </c>
      <c r="R69" s="511"/>
      <c r="S69" s="511"/>
      <c r="T69" s="511"/>
    </row>
    <row r="70" spans="1:20" ht="18.600000000000001" customHeight="1" x14ac:dyDescent="0.25">
      <c r="A70" s="511"/>
      <c r="B70" s="511"/>
      <c r="C70" s="511"/>
      <c r="D70" s="511"/>
      <c r="E70" s="511"/>
      <c r="F70" s="511"/>
      <c r="G70" s="486"/>
      <c r="H70" s="486"/>
      <c r="I70" s="486"/>
      <c r="J70" s="511"/>
      <c r="K70" s="511"/>
      <c r="L70" s="511"/>
      <c r="M70" s="511"/>
      <c r="N70" s="511"/>
      <c r="O70" s="511"/>
      <c r="P70" s="511"/>
      <c r="Q70" s="511"/>
      <c r="R70" s="511"/>
      <c r="S70" s="511"/>
      <c r="T70" s="511"/>
    </row>
    <row r="71" spans="1:20" ht="18.600000000000001" customHeight="1" x14ac:dyDescent="0.25">
      <c r="A71" s="574" t="s">
        <v>1025</v>
      </c>
      <c r="B71" s="511"/>
      <c r="C71" s="511"/>
      <c r="D71" s="511"/>
      <c r="E71" s="511"/>
      <c r="F71" s="511"/>
      <c r="G71" s="486"/>
      <c r="H71" s="486"/>
      <c r="I71" s="486"/>
      <c r="J71" s="511"/>
      <c r="K71" s="511"/>
      <c r="L71" s="511"/>
      <c r="M71" s="511"/>
      <c r="N71" s="511"/>
      <c r="O71" s="511"/>
      <c r="P71" s="511"/>
      <c r="Q71" s="511"/>
      <c r="R71" s="511"/>
      <c r="S71" s="511"/>
      <c r="T71" s="511"/>
    </row>
    <row r="72" spans="1:20" ht="18.600000000000001" customHeight="1" x14ac:dyDescent="0.25">
      <c r="A72" s="546" t="s">
        <v>967</v>
      </c>
      <c r="B72" s="584"/>
      <c r="C72" s="584"/>
      <c r="D72" s="584"/>
      <c r="E72" s="584"/>
      <c r="F72" s="584"/>
      <c r="G72" s="546"/>
      <c r="H72" s="344" t="b">
        <v>0</v>
      </c>
      <c r="I72" s="546"/>
      <c r="J72" s="1193" t="s">
        <v>966</v>
      </c>
      <c r="K72" s="1193"/>
      <c r="L72" s="1193"/>
      <c r="M72" s="1193"/>
      <c r="N72" s="1193"/>
      <c r="O72" s="1193"/>
      <c r="P72" s="1193"/>
      <c r="Q72" s="1193"/>
      <c r="R72" s="1193"/>
      <c r="S72" s="1193"/>
      <c r="T72" s="1193"/>
    </row>
    <row r="73" spans="1:20" s="575" customFormat="1" ht="18.600000000000001" hidden="1" customHeight="1" x14ac:dyDescent="0.2">
      <c r="A73" s="1232" t="s">
        <v>966</v>
      </c>
      <c r="B73" s="1232"/>
      <c r="C73" s="1232"/>
      <c r="D73" s="1232"/>
      <c r="E73" s="1232"/>
      <c r="F73" s="1232"/>
      <c r="G73" s="1232"/>
      <c r="H73" s="1232"/>
      <c r="I73" s="1232"/>
      <c r="J73" s="1232"/>
      <c r="K73" s="582"/>
      <c r="L73" s="582"/>
      <c r="M73" s="582"/>
      <c r="N73" s="582"/>
      <c r="O73" s="582"/>
      <c r="P73" s="582"/>
      <c r="Q73" s="582"/>
      <c r="R73" s="582"/>
      <c r="S73" s="582"/>
      <c r="T73" s="582"/>
    </row>
    <row r="74" spans="1:20" ht="18.600000000000001" customHeight="1" x14ac:dyDescent="0.25">
      <c r="A74" s="565" t="s">
        <v>965</v>
      </c>
      <c r="B74" s="583"/>
      <c r="C74" s="583"/>
      <c r="D74" s="583"/>
      <c r="E74" s="583"/>
      <c r="F74" s="583"/>
      <c r="G74" s="565"/>
      <c r="H74" s="345" t="b">
        <v>0</v>
      </c>
      <c r="I74" s="565"/>
      <c r="J74" s="1193" t="s">
        <v>964</v>
      </c>
      <c r="K74" s="1193"/>
      <c r="L74" s="1193"/>
      <c r="M74" s="1193"/>
      <c r="N74" s="1193"/>
      <c r="O74" s="1193"/>
      <c r="P74" s="1193"/>
      <c r="Q74" s="1193"/>
      <c r="R74" s="1193"/>
      <c r="S74" s="1193"/>
      <c r="T74" s="1193"/>
    </row>
    <row r="75" spans="1:20" s="575" customFormat="1" ht="18.600000000000001" hidden="1" customHeight="1" x14ac:dyDescent="0.2">
      <c r="A75" s="1232" t="s">
        <v>964</v>
      </c>
      <c r="B75" s="1232"/>
      <c r="C75" s="1232"/>
      <c r="D75" s="1232"/>
      <c r="E75" s="1232"/>
      <c r="F75" s="1232"/>
      <c r="G75" s="1232"/>
      <c r="H75" s="1232"/>
      <c r="I75" s="1232"/>
      <c r="J75" s="1232"/>
      <c r="K75" s="582"/>
      <c r="L75" s="582"/>
      <c r="M75" s="582"/>
      <c r="N75" s="582"/>
      <c r="O75" s="582"/>
      <c r="P75" s="582"/>
      <c r="Q75" s="582"/>
      <c r="R75" s="582"/>
      <c r="S75" s="582"/>
      <c r="T75" s="582"/>
    </row>
    <row r="76" spans="1:20" ht="18.600000000000001" customHeight="1" x14ac:dyDescent="0.25">
      <c r="A76" s="565" t="s">
        <v>963</v>
      </c>
      <c r="B76" s="583"/>
      <c r="C76" s="583"/>
      <c r="D76" s="583"/>
      <c r="E76" s="583"/>
      <c r="F76" s="583"/>
      <c r="G76" s="565"/>
      <c r="H76" s="345" t="b">
        <v>0</v>
      </c>
      <c r="I76" s="565"/>
      <c r="J76" s="1193" t="s">
        <v>962</v>
      </c>
      <c r="K76" s="1193"/>
      <c r="L76" s="1193"/>
      <c r="M76" s="1193"/>
      <c r="N76" s="1193"/>
      <c r="O76" s="1193"/>
      <c r="P76" s="1193"/>
      <c r="Q76" s="1193"/>
      <c r="R76" s="1193"/>
      <c r="S76" s="1193"/>
      <c r="T76" s="1193"/>
    </row>
    <row r="77" spans="1:20" s="575" customFormat="1" ht="18.600000000000001" hidden="1" customHeight="1" x14ac:dyDescent="0.2">
      <c r="A77" s="1232" t="s">
        <v>962</v>
      </c>
      <c r="B77" s="1232"/>
      <c r="C77" s="1232"/>
      <c r="D77" s="1232"/>
      <c r="E77" s="1232"/>
      <c r="F77" s="1232"/>
      <c r="G77" s="1232"/>
      <c r="H77" s="1232"/>
      <c r="I77" s="1232"/>
      <c r="J77" s="1232"/>
      <c r="K77" s="582"/>
      <c r="L77" s="582"/>
      <c r="M77" s="582"/>
      <c r="N77" s="582"/>
      <c r="O77" s="582"/>
      <c r="P77" s="582"/>
      <c r="Q77" s="582"/>
      <c r="R77" s="582"/>
      <c r="S77" s="582"/>
      <c r="T77" s="582"/>
    </row>
    <row r="78" spans="1:20" ht="18.600000000000001" customHeight="1" x14ac:dyDescent="0.25">
      <c r="A78" s="565" t="s">
        <v>961</v>
      </c>
      <c r="B78" s="583"/>
      <c r="C78" s="583"/>
      <c r="D78" s="583"/>
      <c r="E78" s="583"/>
      <c r="F78" s="583"/>
      <c r="G78" s="565"/>
      <c r="H78" s="345" t="b">
        <v>0</v>
      </c>
      <c r="I78" s="565"/>
      <c r="J78" s="1193" t="s">
        <v>960</v>
      </c>
      <c r="K78" s="1193"/>
      <c r="L78" s="1193"/>
      <c r="M78" s="1193"/>
      <c r="N78" s="1193"/>
      <c r="O78" s="1193"/>
      <c r="P78" s="1193"/>
      <c r="Q78" s="1193"/>
      <c r="R78" s="1193"/>
      <c r="S78" s="1193"/>
      <c r="T78" s="1193"/>
    </row>
    <row r="79" spans="1:20" s="575" customFormat="1" ht="18.600000000000001" hidden="1" customHeight="1" x14ac:dyDescent="0.2">
      <c r="A79" s="1232"/>
      <c r="B79" s="1232"/>
      <c r="C79" s="1232"/>
      <c r="D79" s="1232"/>
      <c r="E79" s="1232"/>
      <c r="F79" s="1232"/>
      <c r="G79" s="1232"/>
      <c r="H79" s="1232"/>
      <c r="I79" s="1232"/>
      <c r="J79" s="1232"/>
      <c r="K79" s="582"/>
      <c r="L79" s="582"/>
      <c r="M79" s="582"/>
      <c r="N79" s="582"/>
      <c r="O79" s="582"/>
      <c r="P79" s="582"/>
      <c r="Q79" s="582"/>
      <c r="R79" s="582"/>
      <c r="S79" s="582"/>
      <c r="T79" s="582"/>
    </row>
    <row r="80" spans="1:20" s="575" customFormat="1" ht="17.45" customHeight="1" x14ac:dyDescent="0.2">
      <c r="A80" s="577"/>
      <c r="B80" s="577"/>
      <c r="C80" s="577"/>
      <c r="D80" s="577"/>
      <c r="E80" s="577"/>
      <c r="F80" s="577"/>
      <c r="G80" s="577"/>
      <c r="H80" s="577"/>
      <c r="I80" s="577"/>
      <c r="J80" s="577"/>
      <c r="K80" s="576"/>
      <c r="L80" s="576"/>
      <c r="M80" s="576"/>
      <c r="N80" s="576"/>
      <c r="O80" s="576"/>
      <c r="P80" s="576"/>
      <c r="Q80" s="576"/>
      <c r="R80" s="576"/>
      <c r="S80" s="576"/>
      <c r="T80" s="576"/>
    </row>
    <row r="81" spans="1:20" s="455" customFormat="1" ht="18.600000000000001" customHeight="1" x14ac:dyDescent="0.25">
      <c r="A81" s="1283" t="s">
        <v>1026</v>
      </c>
      <c r="B81" s="1283"/>
      <c r="C81" s="1283"/>
      <c r="D81" s="1283"/>
      <c r="E81" s="1283"/>
      <c r="F81" s="1283"/>
      <c r="G81" s="1283"/>
      <c r="H81" s="1283"/>
      <c r="I81" s="1283"/>
      <c r="J81" s="1283"/>
      <c r="K81" s="1283"/>
      <c r="L81" s="579" t="s">
        <v>9</v>
      </c>
      <c r="M81" s="385" t="b">
        <v>0</v>
      </c>
      <c r="N81" s="579" t="s">
        <v>8</v>
      </c>
      <c r="O81" s="620" t="b">
        <v>0</v>
      </c>
      <c r="R81" s="578"/>
      <c r="S81" s="578"/>
      <c r="T81" s="578"/>
    </row>
    <row r="82" spans="1:20" s="455" customFormat="1" ht="18.600000000000001" customHeight="1" x14ac:dyDescent="0.25">
      <c r="A82" s="581"/>
      <c r="B82" s="581"/>
      <c r="C82" s="581"/>
      <c r="D82" s="581"/>
      <c r="E82" s="581"/>
      <c r="F82" s="581"/>
      <c r="J82" s="580"/>
      <c r="K82" s="579"/>
      <c r="L82" s="385"/>
      <c r="M82" s="579"/>
      <c r="N82" s="385"/>
      <c r="O82" s="454"/>
      <c r="R82" s="578"/>
      <c r="S82" s="578"/>
      <c r="T82" s="578"/>
    </row>
    <row r="83" spans="1:20" s="455" customFormat="1" ht="18.600000000000001" customHeight="1" x14ac:dyDescent="0.25">
      <c r="A83" s="1283" t="s">
        <v>1027</v>
      </c>
      <c r="B83" s="1283"/>
      <c r="C83" s="1283"/>
      <c r="D83" s="1283"/>
      <c r="E83" s="1283"/>
      <c r="F83" s="1283"/>
      <c r="G83" s="1283"/>
      <c r="H83" s="1283"/>
      <c r="I83" s="1283"/>
      <c r="J83" s="1283"/>
      <c r="K83" s="579" t="s">
        <v>9</v>
      </c>
      <c r="L83" s="385" t="b">
        <v>0</v>
      </c>
      <c r="M83" s="579" t="s">
        <v>8</v>
      </c>
      <c r="N83" s="385" t="b">
        <v>0</v>
      </c>
      <c r="O83" s="454"/>
      <c r="R83" s="578"/>
      <c r="S83" s="578"/>
      <c r="T83" s="578"/>
    </row>
    <row r="84" spans="1:20" s="455" customFormat="1" ht="18.600000000000001" customHeight="1" x14ac:dyDescent="0.25">
      <c r="A84" s="581"/>
      <c r="B84" s="581"/>
      <c r="C84" s="581"/>
      <c r="D84" s="581"/>
      <c r="E84" s="581"/>
      <c r="F84" s="581"/>
      <c r="J84" s="580"/>
      <c r="K84" s="579"/>
      <c r="L84" s="385"/>
      <c r="M84" s="579"/>
      <c r="N84" s="385"/>
      <c r="O84" s="454"/>
      <c r="R84" s="578"/>
      <c r="S84" s="578"/>
      <c r="T84" s="578"/>
    </row>
    <row r="85" spans="1:20" ht="18.600000000000001" customHeight="1" x14ac:dyDescent="0.25">
      <c r="A85" s="570" t="s">
        <v>1028</v>
      </c>
      <c r="B85" s="531"/>
      <c r="C85" s="531"/>
      <c r="D85" s="531"/>
      <c r="E85" s="531"/>
      <c r="F85" s="531"/>
      <c r="G85" s="531"/>
      <c r="H85" s="531"/>
      <c r="I85" s="531"/>
      <c r="J85" s="486"/>
      <c r="K85" s="486"/>
      <c r="L85" s="486"/>
      <c r="M85"/>
      <c r="N85" s="486"/>
      <c r="O85" s="486"/>
      <c r="P85" s="486"/>
      <c r="Q85" s="486"/>
      <c r="R85" s="486"/>
      <c r="S85" s="486"/>
      <c r="T85" s="486"/>
    </row>
    <row r="86" spans="1:20" ht="18.600000000000001" customHeight="1" x14ac:dyDescent="0.25">
      <c r="A86" s="531"/>
      <c r="B86" s="531"/>
      <c r="C86" s="531"/>
      <c r="D86" s="531"/>
      <c r="E86" s="531"/>
      <c r="F86" s="531"/>
      <c r="G86" s="531"/>
      <c r="H86" s="531"/>
      <c r="I86" s="531"/>
      <c r="J86" s="486"/>
      <c r="K86" s="486"/>
      <c r="L86" s="486"/>
      <c r="M86"/>
      <c r="N86" s="486"/>
      <c r="O86" s="486"/>
      <c r="P86" s="486"/>
      <c r="Q86" s="486"/>
      <c r="R86" s="486"/>
      <c r="S86" s="486"/>
      <c r="T86" s="486"/>
    </row>
    <row r="87" spans="1:20" ht="18.600000000000001" customHeight="1" x14ac:dyDescent="0.25">
      <c r="A87" s="1291" t="s">
        <v>959</v>
      </c>
      <c r="B87" s="1292"/>
      <c r="C87" s="1292"/>
      <c r="D87" s="1293"/>
      <c r="E87" s="1291" t="s">
        <v>14</v>
      </c>
      <c r="F87" s="1293"/>
      <c r="G87" s="1291" t="s">
        <v>15</v>
      </c>
      <c r="H87" s="1293"/>
      <c r="I87" s="1291" t="s">
        <v>35</v>
      </c>
      <c r="J87" s="1293"/>
      <c r="K87" s="486"/>
      <c r="L87" s="486"/>
      <c r="M87"/>
      <c r="N87" s="486"/>
      <c r="O87" s="486"/>
      <c r="P87" s="486"/>
      <c r="Q87" s="486"/>
      <c r="R87" s="486"/>
      <c r="S87" s="486"/>
      <c r="T87" s="486"/>
    </row>
    <row r="88" spans="1:20" ht="18.600000000000001" customHeight="1" x14ac:dyDescent="0.25">
      <c r="A88" s="1225" t="s">
        <v>958</v>
      </c>
      <c r="B88" s="1225"/>
      <c r="C88" s="1225"/>
      <c r="D88" s="1225"/>
      <c r="E88" s="1226"/>
      <c r="F88" s="1227"/>
      <c r="G88" s="1226"/>
      <c r="H88" s="1227"/>
      <c r="I88" s="1226"/>
      <c r="J88" s="1227"/>
      <c r="K88" s="486"/>
      <c r="L88" s="486"/>
      <c r="M88"/>
      <c r="N88" s="486"/>
      <c r="O88" s="486"/>
      <c r="P88" s="486"/>
      <c r="Q88" s="486"/>
      <c r="R88" s="486"/>
      <c r="S88" s="486"/>
      <c r="T88" s="486"/>
    </row>
    <row r="89" spans="1:20" ht="18.600000000000001" customHeight="1" x14ac:dyDescent="0.25">
      <c r="A89" s="1225" t="s">
        <v>957</v>
      </c>
      <c r="B89" s="1225"/>
      <c r="C89" s="1225"/>
      <c r="D89" s="1225"/>
      <c r="E89" s="1226"/>
      <c r="F89" s="1227"/>
      <c r="G89" s="1226"/>
      <c r="H89" s="1227"/>
      <c r="I89" s="1226"/>
      <c r="J89" s="1227"/>
      <c r="K89" s="486"/>
      <c r="L89" s="486"/>
      <c r="M89"/>
      <c r="N89" s="486"/>
      <c r="O89" s="486"/>
      <c r="P89" s="486"/>
      <c r="Q89" s="486"/>
      <c r="R89" s="486"/>
      <c r="S89" s="486"/>
      <c r="T89" s="486"/>
    </row>
    <row r="90" spans="1:20" ht="18.600000000000001" customHeight="1" x14ac:dyDescent="0.25">
      <c r="A90" s="1225" t="s">
        <v>956</v>
      </c>
      <c r="B90" s="1225"/>
      <c r="C90" s="1225"/>
      <c r="D90" s="1225"/>
      <c r="E90" s="1226"/>
      <c r="F90" s="1227"/>
      <c r="G90" s="1226"/>
      <c r="H90" s="1227"/>
      <c r="I90" s="1226"/>
      <c r="J90" s="1227"/>
      <c r="K90" s="486"/>
      <c r="L90" s="486"/>
      <c r="M90"/>
      <c r="N90" s="486"/>
      <c r="O90" s="486"/>
      <c r="P90" s="486"/>
      <c r="Q90" s="486"/>
      <c r="R90" s="486"/>
      <c r="S90" s="486"/>
      <c r="T90" s="486"/>
    </row>
    <row r="91" spans="1:20" ht="18.600000000000001" customHeight="1" x14ac:dyDescent="0.25">
      <c r="A91" s="1225" t="s">
        <v>955</v>
      </c>
      <c r="B91" s="1225"/>
      <c r="C91" s="1225"/>
      <c r="D91" s="1225"/>
      <c r="E91" s="1226"/>
      <c r="F91" s="1227"/>
      <c r="G91" s="1226"/>
      <c r="H91" s="1227"/>
      <c r="I91" s="1226"/>
      <c r="J91" s="1227"/>
      <c r="K91" s="486"/>
      <c r="L91" s="486"/>
      <c r="M91"/>
      <c r="N91" s="486"/>
      <c r="O91" s="486"/>
      <c r="P91" s="486"/>
      <c r="Q91" s="486"/>
      <c r="R91" s="486"/>
      <c r="S91" s="486"/>
      <c r="T91" s="486"/>
    </row>
    <row r="92" spans="1:20" ht="18.600000000000001" customHeight="1" x14ac:dyDescent="0.25">
      <c r="A92" s="1225" t="s">
        <v>954</v>
      </c>
      <c r="B92" s="1225"/>
      <c r="C92" s="1225"/>
      <c r="D92" s="1225"/>
      <c r="E92" s="1226"/>
      <c r="F92" s="1227"/>
      <c r="G92" s="1226"/>
      <c r="H92" s="1227"/>
      <c r="I92" s="1226"/>
      <c r="J92" s="1227"/>
      <c r="K92" s="486"/>
      <c r="L92" s="486"/>
      <c r="M92"/>
      <c r="N92" s="486"/>
      <c r="O92" s="486"/>
      <c r="P92" s="486"/>
      <c r="Q92" s="486"/>
      <c r="R92" s="486"/>
      <c r="S92" s="486"/>
      <c r="T92" s="486"/>
    </row>
    <row r="93" spans="1:20" ht="18.600000000000001" customHeight="1" x14ac:dyDescent="0.25">
      <c r="A93" s="1225" t="s">
        <v>953</v>
      </c>
      <c r="B93" s="1225"/>
      <c r="C93" s="1225"/>
      <c r="D93" s="1225"/>
      <c r="E93" s="1226"/>
      <c r="F93" s="1227"/>
      <c r="G93" s="1226"/>
      <c r="H93" s="1227"/>
      <c r="I93" s="1226"/>
      <c r="J93" s="1227"/>
      <c r="K93" s="486"/>
      <c r="L93" s="486"/>
      <c r="M93"/>
      <c r="N93" s="486"/>
      <c r="O93" s="486"/>
      <c r="P93" s="486"/>
      <c r="Q93" s="486"/>
      <c r="R93" s="486"/>
      <c r="S93" s="486"/>
      <c r="T93" s="486"/>
    </row>
    <row r="94" spans="1:20" ht="18.600000000000001" customHeight="1" x14ac:dyDescent="0.25">
      <c r="A94" s="1225" t="s">
        <v>952</v>
      </c>
      <c r="B94" s="1225"/>
      <c r="C94" s="1225"/>
      <c r="D94" s="1225"/>
      <c r="E94" s="1226"/>
      <c r="F94" s="1227"/>
      <c r="G94" s="1226"/>
      <c r="H94" s="1227"/>
      <c r="I94" s="1226"/>
      <c r="J94" s="1227"/>
      <c r="K94" s="486"/>
      <c r="L94" s="486"/>
      <c r="M94"/>
      <c r="N94" s="486"/>
      <c r="O94" s="486"/>
      <c r="P94" s="486"/>
      <c r="Q94" s="486"/>
      <c r="R94" s="486"/>
      <c r="S94" s="486"/>
      <c r="T94" s="486"/>
    </row>
    <row r="95" spans="1:20" ht="18.600000000000001" customHeight="1" x14ac:dyDescent="0.25">
      <c r="A95" s="1225" t="s">
        <v>951</v>
      </c>
      <c r="B95" s="1225"/>
      <c r="C95" s="1225"/>
      <c r="D95" s="1225"/>
      <c r="E95" s="1226"/>
      <c r="F95" s="1227"/>
      <c r="G95" s="1226"/>
      <c r="H95" s="1227"/>
      <c r="I95" s="1226"/>
      <c r="J95" s="1227"/>
      <c r="K95" s="486"/>
      <c r="L95" s="486"/>
      <c r="M95"/>
      <c r="N95" s="486"/>
      <c r="O95" s="486"/>
      <c r="P95" s="486"/>
      <c r="Q95" s="486"/>
      <c r="R95" s="486"/>
      <c r="S95" s="486"/>
      <c r="T95" s="486"/>
    </row>
    <row r="96" spans="1:20" ht="18.600000000000001" customHeight="1" x14ac:dyDescent="0.25">
      <c r="A96" s="1225" t="s">
        <v>950</v>
      </c>
      <c r="B96" s="1225"/>
      <c r="C96" s="1225"/>
      <c r="D96" s="1225"/>
      <c r="E96" s="1226"/>
      <c r="F96" s="1227"/>
      <c r="G96" s="1226"/>
      <c r="H96" s="1227"/>
      <c r="I96" s="1226"/>
      <c r="J96" s="1227"/>
      <c r="K96" s="486"/>
      <c r="L96" s="486"/>
      <c r="M96"/>
      <c r="N96" s="486"/>
      <c r="O96" s="486"/>
      <c r="P96" s="486"/>
      <c r="Q96" s="486"/>
      <c r="R96" s="486"/>
      <c r="S96" s="486"/>
      <c r="T96" s="486"/>
    </row>
    <row r="97" spans="1:20" ht="18.600000000000001" customHeight="1" x14ac:dyDescent="0.25">
      <c r="A97" s="1225" t="s">
        <v>949</v>
      </c>
      <c r="B97" s="1225"/>
      <c r="C97" s="1225"/>
      <c r="D97" s="1225"/>
      <c r="E97" s="1226"/>
      <c r="F97" s="1227"/>
      <c r="G97" s="1226"/>
      <c r="H97" s="1227"/>
      <c r="I97" s="1226"/>
      <c r="J97" s="1227"/>
      <c r="K97" s="486"/>
      <c r="L97" s="486"/>
      <c r="M97"/>
      <c r="N97" s="486"/>
      <c r="O97" s="486"/>
      <c r="P97" s="486"/>
      <c r="Q97" s="486"/>
      <c r="R97" s="486"/>
      <c r="S97" s="486"/>
      <c r="T97" s="486"/>
    </row>
    <row r="98" spans="1:20" ht="18.600000000000001" customHeight="1" x14ac:dyDescent="0.25">
      <c r="A98" s="1225" t="s">
        <v>948</v>
      </c>
      <c r="B98" s="1225"/>
      <c r="C98" s="1225"/>
      <c r="D98" s="1225"/>
      <c r="E98" s="1226"/>
      <c r="F98" s="1227"/>
      <c r="G98" s="1226"/>
      <c r="H98" s="1227"/>
      <c r="I98" s="1226"/>
      <c r="J98" s="1227"/>
      <c r="K98" s="486"/>
      <c r="L98" s="486"/>
      <c r="M98"/>
      <c r="N98" s="486"/>
      <c r="O98" s="486"/>
      <c r="P98" s="486"/>
      <c r="Q98" s="486"/>
      <c r="R98" s="486"/>
      <c r="S98" s="486"/>
      <c r="T98" s="486"/>
    </row>
    <row r="99" spans="1:20" ht="18.600000000000001" customHeight="1" x14ac:dyDescent="0.25">
      <c r="A99" s="1228" t="s">
        <v>947</v>
      </c>
      <c r="B99" s="1228"/>
      <c r="C99" s="1228"/>
      <c r="D99" s="1228"/>
      <c r="E99" s="1226"/>
      <c r="F99" s="1227"/>
      <c r="G99" s="1226"/>
      <c r="H99" s="1227"/>
      <c r="I99" s="1226"/>
      <c r="J99" s="1227"/>
      <c r="K99" s="486"/>
      <c r="L99" s="486"/>
      <c r="M99"/>
      <c r="N99" s="486"/>
      <c r="O99" s="486"/>
      <c r="P99" s="486"/>
      <c r="Q99" s="486"/>
      <c r="R99" s="486"/>
      <c r="S99" s="486"/>
      <c r="T99" s="486"/>
    </row>
    <row r="100" spans="1:20" ht="18.600000000000001" customHeight="1" x14ac:dyDescent="0.25">
      <c r="A100" s="1229" t="s">
        <v>946</v>
      </c>
      <c r="B100" s="1229"/>
      <c r="C100" s="1229"/>
      <c r="D100" s="1229"/>
      <c r="E100" s="1230">
        <f>'I. Questionario nazionale'!H44</f>
        <v>0</v>
      </c>
      <c r="F100" s="1231"/>
      <c r="G100" s="1230">
        <f>'I. Questionario nazionale'!J44</f>
        <v>0</v>
      </c>
      <c r="H100" s="1231"/>
      <c r="I100" s="1230">
        <f>E100+G100</f>
        <v>0</v>
      </c>
      <c r="J100" s="1231"/>
      <c r="K100" s="486"/>
      <c r="L100" s="486"/>
      <c r="M100"/>
      <c r="N100" s="486"/>
      <c r="O100" s="486"/>
      <c r="P100" s="486"/>
      <c r="Q100" s="486"/>
      <c r="R100" s="486"/>
      <c r="S100" s="486"/>
      <c r="T100" s="486"/>
    </row>
    <row r="101" spans="1:20" s="575" customFormat="1" ht="17.45" customHeight="1" x14ac:dyDescent="0.2">
      <c r="A101" s="577"/>
      <c r="B101" s="577"/>
      <c r="C101" s="577"/>
      <c r="D101" s="577"/>
      <c r="E101" s="577"/>
      <c r="F101" s="577"/>
      <c r="G101" s="577"/>
      <c r="H101" s="577"/>
      <c r="I101" s="577"/>
      <c r="J101" s="577"/>
      <c r="K101" s="576"/>
      <c r="L101" s="576"/>
      <c r="M101" s="576"/>
      <c r="N101" s="576"/>
      <c r="O101" s="576"/>
      <c r="P101" s="576"/>
      <c r="Q101" s="576"/>
      <c r="R101" s="576"/>
      <c r="S101" s="576"/>
      <c r="T101" s="576"/>
    </row>
    <row r="102" spans="1:20" ht="18.600000000000001" customHeight="1" x14ac:dyDescent="0.25">
      <c r="A102" s="486"/>
      <c r="B102" s="486"/>
      <c r="C102" s="486"/>
      <c r="D102" s="486"/>
      <c r="E102" s="486"/>
      <c r="F102" s="486"/>
      <c r="G102" s="486"/>
      <c r="H102" s="486"/>
      <c r="I102" s="486"/>
      <c r="J102" s="486"/>
      <c r="K102" s="486"/>
      <c r="L102" s="486"/>
      <c r="M102" s="486"/>
      <c r="N102" s="486"/>
      <c r="O102" s="486"/>
      <c r="P102" s="486"/>
      <c r="Q102" s="486"/>
      <c r="R102" s="486"/>
      <c r="S102" s="486"/>
      <c r="T102" s="486"/>
    </row>
    <row r="103" spans="1:20" ht="18.600000000000001" customHeight="1" x14ac:dyDescent="0.25">
      <c r="A103" s="570" t="s">
        <v>1029</v>
      </c>
      <c r="B103" s="573"/>
      <c r="C103" s="573"/>
      <c r="D103" s="573"/>
      <c r="E103" s="573"/>
      <c r="F103" s="572"/>
      <c r="G103" s="572"/>
      <c r="H103" s="529"/>
      <c r="I103" s="529"/>
      <c r="J103" s="571"/>
      <c r="K103" s="486"/>
      <c r="L103" s="486"/>
      <c r="M103" s="486"/>
      <c r="N103" s="486"/>
      <c r="O103" s="486" t="s">
        <v>9</v>
      </c>
      <c r="P103" s="385" t="b">
        <v>0</v>
      </c>
      <c r="Q103" s="486" t="s">
        <v>8</v>
      </c>
      <c r="R103" s="385" t="b">
        <v>0</v>
      </c>
      <c r="S103" s="486"/>
      <c r="T103" s="486"/>
    </row>
    <row r="104" spans="1:20" ht="18.600000000000001" customHeight="1" x14ac:dyDescent="0.25">
      <c r="A104" s="570"/>
      <c r="B104" s="573"/>
      <c r="C104" s="573"/>
      <c r="D104" s="573"/>
      <c r="E104" s="573"/>
      <c r="F104" s="572"/>
      <c r="G104" s="572"/>
      <c r="H104" s="529"/>
      <c r="I104" s="529"/>
      <c r="J104" s="571"/>
      <c r="K104" s="486"/>
      <c r="L104" s="486"/>
      <c r="M104" s="486"/>
      <c r="N104" s="486"/>
      <c r="O104" s="486"/>
      <c r="P104" s="385"/>
      <c r="Q104" s="486"/>
      <c r="R104" s="385"/>
      <c r="S104" s="486"/>
      <c r="T104" s="486"/>
    </row>
    <row r="105" spans="1:20" ht="18.600000000000001" customHeight="1" x14ac:dyDescent="0.25">
      <c r="A105" s="574" t="s">
        <v>1030</v>
      </c>
      <c r="B105" s="511"/>
      <c r="C105" s="511"/>
      <c r="D105" s="511"/>
      <c r="E105" s="511"/>
      <c r="J105" s="571"/>
      <c r="K105" s="486"/>
      <c r="O105" s="486" t="s">
        <v>9</v>
      </c>
      <c r="P105" s="385" t="b">
        <v>0</v>
      </c>
      <c r="Q105" s="486" t="s">
        <v>8</v>
      </c>
      <c r="R105" s="385" t="b">
        <v>0</v>
      </c>
      <c r="S105" s="486"/>
      <c r="T105" s="486"/>
    </row>
    <row r="106" spans="1:20" ht="18.600000000000001" customHeight="1" x14ac:dyDescent="0.25">
      <c r="A106" s="570"/>
      <c r="B106" s="573"/>
      <c r="C106" s="573"/>
      <c r="D106" s="573"/>
      <c r="E106" s="573"/>
      <c r="F106" s="572"/>
      <c r="G106" s="572"/>
      <c r="H106" s="529"/>
      <c r="I106" s="529"/>
      <c r="J106" s="571"/>
      <c r="K106" s="486"/>
      <c r="L106" s="486"/>
      <c r="M106" s="486"/>
      <c r="N106" s="486"/>
      <c r="O106" s="486"/>
      <c r="P106" s="385"/>
      <c r="Q106" s="486"/>
      <c r="R106" s="385"/>
      <c r="S106" s="486"/>
      <c r="T106" s="486"/>
    </row>
    <row r="107" spans="1:20" ht="18.600000000000001" customHeight="1" x14ac:dyDescent="0.25">
      <c r="A107" s="574" t="s">
        <v>1031</v>
      </c>
      <c r="B107" s="573"/>
      <c r="C107" s="573"/>
      <c r="D107" s="1285"/>
      <c r="E107" s="1286"/>
      <c r="F107" s="1286"/>
      <c r="G107" s="1286"/>
      <c r="H107" s="1286"/>
      <c r="I107" s="1286"/>
      <c r="J107" s="1286"/>
      <c r="K107" s="1286"/>
      <c r="L107" s="1286"/>
      <c r="M107" s="1286"/>
      <c r="N107" s="1287"/>
      <c r="O107" s="486"/>
      <c r="P107" s="385"/>
      <c r="Q107" s="486"/>
      <c r="R107" s="385"/>
      <c r="S107" s="486"/>
      <c r="T107" s="486"/>
    </row>
    <row r="108" spans="1:20" ht="18.600000000000001" customHeight="1" x14ac:dyDescent="0.25">
      <c r="A108" s="570"/>
      <c r="B108" s="573"/>
      <c r="C108" s="573"/>
      <c r="D108" s="1288"/>
      <c r="E108" s="1289"/>
      <c r="F108" s="1289"/>
      <c r="G108" s="1289"/>
      <c r="H108" s="1289"/>
      <c r="I108" s="1289"/>
      <c r="J108" s="1289"/>
      <c r="K108" s="1289"/>
      <c r="L108" s="1289"/>
      <c r="M108" s="1289"/>
      <c r="N108" s="1290"/>
      <c r="O108" s="486"/>
      <c r="P108" s="385"/>
      <c r="Q108" s="486"/>
      <c r="R108" s="385"/>
      <c r="S108" s="486"/>
      <c r="T108" s="486"/>
    </row>
    <row r="109" spans="1:20" ht="18.600000000000001" customHeight="1" x14ac:dyDescent="0.25">
      <c r="A109" s="570"/>
      <c r="B109" s="573"/>
      <c r="C109" s="573"/>
      <c r="D109" s="573"/>
      <c r="E109" s="573"/>
      <c r="F109" s="572"/>
      <c r="G109" s="572"/>
      <c r="H109" s="529"/>
      <c r="I109" s="529"/>
      <c r="J109" s="571"/>
      <c r="K109" s="486"/>
      <c r="L109" s="486"/>
      <c r="M109" s="486"/>
      <c r="N109" s="486"/>
      <c r="O109" s="486"/>
      <c r="P109" s="385"/>
      <c r="Q109" s="486"/>
      <c r="R109" s="385"/>
      <c r="S109" s="486"/>
      <c r="T109" s="486"/>
    </row>
    <row r="110" spans="1:20" ht="18.600000000000001" customHeight="1" x14ac:dyDescent="0.25">
      <c r="A110" s="570" t="s">
        <v>1032</v>
      </c>
      <c r="B110" s="486"/>
      <c r="C110" s="486"/>
      <c r="D110" s="486"/>
      <c r="E110" s="486"/>
      <c r="F110" s="486"/>
      <c r="G110" s="486"/>
      <c r="H110" s="486"/>
      <c r="I110" s="486"/>
      <c r="J110" s="486"/>
      <c r="K110" s="486"/>
      <c r="L110" s="486"/>
      <c r="M110" s="486"/>
      <c r="N110" s="486"/>
      <c r="O110" s="486"/>
      <c r="P110" s="486"/>
      <c r="Q110" s="486"/>
      <c r="R110" s="486"/>
      <c r="S110" s="486"/>
      <c r="T110" s="486"/>
    </row>
    <row r="111" spans="1:20" ht="28.9" customHeight="1" x14ac:dyDescent="0.25">
      <c r="A111" s="546" t="s">
        <v>945</v>
      </c>
      <c r="B111" s="546"/>
      <c r="C111" s="546"/>
      <c r="D111" s="546"/>
      <c r="E111" s="546"/>
      <c r="G111" s="547"/>
      <c r="H111" s="486"/>
      <c r="I111" s="486"/>
      <c r="J111" s="486"/>
      <c r="K111" s="486"/>
      <c r="L111" s="486"/>
      <c r="M111" s="486"/>
      <c r="N111" s="486"/>
      <c r="O111" s="486"/>
      <c r="P111" s="486"/>
      <c r="Q111" s="486"/>
      <c r="R111" s="486"/>
      <c r="S111" s="486"/>
      <c r="T111" s="486"/>
    </row>
    <row r="112" spans="1:20" ht="28.9" customHeight="1" x14ac:dyDescent="0.25">
      <c r="A112" s="565" t="s">
        <v>944</v>
      </c>
      <c r="B112" s="565"/>
      <c r="C112" s="565"/>
      <c r="D112" s="565"/>
      <c r="E112" s="565"/>
      <c r="F112" s="565"/>
      <c r="G112" s="569"/>
      <c r="H112" s="568"/>
      <c r="I112" s="486"/>
      <c r="J112" s="486"/>
      <c r="K112" s="486"/>
      <c r="L112" s="486"/>
      <c r="M112" s="486"/>
      <c r="N112" s="486"/>
      <c r="O112" s="486"/>
      <c r="P112" s="486"/>
      <c r="Q112" s="486"/>
      <c r="R112" s="486"/>
      <c r="S112" s="486"/>
      <c r="T112" s="486"/>
    </row>
    <row r="113" spans="1:23" ht="28.9" customHeight="1" x14ac:dyDescent="0.25">
      <c r="A113" s="1220" t="s">
        <v>943</v>
      </c>
      <c r="B113" s="1220"/>
      <c r="C113" s="1220"/>
      <c r="D113" s="1220"/>
      <c r="E113" s="1220"/>
      <c r="F113" s="1220"/>
      <c r="G113" s="1220"/>
      <c r="H113" s="1220"/>
      <c r="I113" s="1220"/>
      <c r="J113" s="567" t="b">
        <v>0</v>
      </c>
      <c r="K113" s="546"/>
      <c r="L113" s="344" t="b">
        <v>0</v>
      </c>
      <c r="M113" s="543"/>
      <c r="N113" s="543"/>
      <c r="O113" s="543"/>
      <c r="P113" s="543"/>
      <c r="Q113" s="543"/>
      <c r="R113" s="543"/>
      <c r="S113" s="543"/>
      <c r="T113" s="543"/>
      <c r="U113" s="486"/>
      <c r="V113" s="486"/>
      <c r="W113" s="486"/>
    </row>
    <row r="114" spans="1:23" ht="28.9" customHeight="1" x14ac:dyDescent="0.25">
      <c r="A114" s="1220" t="s">
        <v>942</v>
      </c>
      <c r="B114" s="1220"/>
      <c r="C114" s="1220"/>
      <c r="D114" s="1220"/>
      <c r="E114" s="1220"/>
      <c r="F114" s="1220"/>
      <c r="G114" s="1220"/>
      <c r="H114" s="1220"/>
      <c r="I114" s="1220"/>
      <c r="J114" s="566" t="b">
        <v>0</v>
      </c>
      <c r="K114" s="565"/>
      <c r="L114" s="345" t="b">
        <v>0</v>
      </c>
      <c r="M114" s="543"/>
      <c r="N114" s="543"/>
      <c r="O114" s="543"/>
      <c r="P114" s="543"/>
      <c r="Q114" s="543"/>
      <c r="R114" s="543"/>
      <c r="S114" s="543"/>
      <c r="T114" s="543"/>
      <c r="U114" s="486"/>
      <c r="V114" s="486"/>
      <c r="W114" s="486"/>
    </row>
    <row r="115" spans="1:23" ht="28.9" customHeight="1" x14ac:dyDescent="0.25">
      <c r="A115" s="1220" t="s">
        <v>941</v>
      </c>
      <c r="B115" s="1220"/>
      <c r="C115" s="1220"/>
      <c r="D115" s="1220"/>
      <c r="E115" s="1220"/>
      <c r="F115" s="1220"/>
      <c r="G115" s="1220"/>
      <c r="H115" s="1220"/>
      <c r="I115" s="1220"/>
      <c r="J115" s="566" t="b">
        <v>0</v>
      </c>
      <c r="K115" s="565"/>
      <c r="L115" s="345" t="b">
        <v>0</v>
      </c>
      <c r="M115" s="543"/>
      <c r="N115" s="543"/>
      <c r="O115" s="543"/>
      <c r="P115" s="543"/>
      <c r="Q115" s="543"/>
      <c r="R115" s="543"/>
      <c r="S115" s="543"/>
      <c r="T115" s="543"/>
      <c r="U115" s="486"/>
      <c r="V115" s="486"/>
      <c r="W115" s="486"/>
    </row>
    <row r="116" spans="1:23" ht="28.9" customHeight="1" x14ac:dyDescent="0.25">
      <c r="A116" s="1220" t="s">
        <v>940</v>
      </c>
      <c r="B116" s="1220"/>
      <c r="C116" s="1220"/>
      <c r="D116" s="1220"/>
      <c r="E116" s="1220"/>
      <c r="F116" s="1220"/>
      <c r="G116" s="1220"/>
      <c r="H116" s="1220"/>
      <c r="I116" s="1220"/>
      <c r="J116" s="566" t="b">
        <v>0</v>
      </c>
      <c r="K116" s="565"/>
      <c r="L116" s="345" t="b">
        <v>0</v>
      </c>
      <c r="M116" s="543"/>
      <c r="N116" s="543"/>
      <c r="O116" s="543"/>
      <c r="P116" s="543"/>
      <c r="Q116" s="543"/>
      <c r="R116" s="543"/>
      <c r="S116" s="543"/>
      <c r="T116" s="543"/>
    </row>
    <row r="117" spans="1:23" ht="18.600000000000001" customHeight="1" x14ac:dyDescent="0.25">
      <c r="A117" s="486"/>
      <c r="B117" s="486"/>
      <c r="C117" s="486"/>
      <c r="D117" s="486"/>
      <c r="E117" s="486"/>
      <c r="F117" s="486"/>
      <c r="G117" s="486"/>
      <c r="H117" s="486"/>
      <c r="I117" s="486"/>
      <c r="J117" s="486"/>
      <c r="K117" s="486"/>
      <c r="L117" s="486"/>
      <c r="M117" s="486"/>
      <c r="N117" s="486"/>
      <c r="O117" s="486"/>
      <c r="P117" s="486"/>
      <c r="Q117" s="486"/>
      <c r="R117" s="486"/>
      <c r="S117" s="486"/>
      <c r="T117" s="486"/>
    </row>
    <row r="118" spans="1:23" ht="18.600000000000001" customHeight="1" x14ac:dyDescent="0.25">
      <c r="A118" s="486"/>
      <c r="B118" s="486"/>
      <c r="C118" s="486"/>
      <c r="D118" s="486"/>
      <c r="E118" s="486"/>
      <c r="F118" s="486"/>
      <c r="G118" s="486"/>
      <c r="H118" s="486"/>
      <c r="I118" s="486"/>
      <c r="J118" s="486"/>
      <c r="K118" s="486"/>
      <c r="L118" s="486"/>
      <c r="M118" s="486"/>
      <c r="N118" s="486"/>
      <c r="O118" s="486"/>
      <c r="P118" s="486"/>
      <c r="Q118" s="486"/>
      <c r="R118" s="486"/>
      <c r="S118" s="486"/>
      <c r="T118" s="486"/>
    </row>
    <row r="119" spans="1:23" ht="24.6" customHeight="1" x14ac:dyDescent="0.25">
      <c r="A119" s="1164" t="s">
        <v>1036</v>
      </c>
      <c r="B119" s="1164"/>
      <c r="C119" s="1164"/>
      <c r="D119" s="1164"/>
      <c r="E119" s="1164"/>
      <c r="F119" s="1164"/>
      <c r="G119" s="1164"/>
      <c r="H119" s="1164"/>
      <c r="I119" s="1164"/>
      <c r="J119" s="1164"/>
      <c r="K119" s="1164"/>
      <c r="L119" s="1164"/>
      <c r="M119" s="1164"/>
      <c r="N119" s="1164"/>
      <c r="O119" s="1164"/>
      <c r="P119" s="1164"/>
      <c r="Q119" s="1164"/>
      <c r="R119" s="1164"/>
      <c r="S119" s="1164"/>
      <c r="T119" s="1164"/>
    </row>
    <row r="120" spans="1:23" ht="18.600000000000001" customHeight="1" x14ac:dyDescent="0.25">
      <c r="A120" s="486"/>
      <c r="B120" s="486"/>
      <c r="C120" s="486"/>
      <c r="D120" s="486"/>
      <c r="E120" s="486"/>
      <c r="F120" s="486"/>
      <c r="G120" s="486"/>
      <c r="H120" s="486"/>
      <c r="I120" s="486"/>
      <c r="J120" s="486"/>
      <c r="K120" s="486"/>
      <c r="L120" s="486"/>
      <c r="M120" s="486"/>
      <c r="N120" s="486"/>
      <c r="O120" s="486"/>
      <c r="P120" s="486"/>
      <c r="Q120" s="486"/>
      <c r="R120" s="486"/>
      <c r="S120" s="486"/>
      <c r="T120" s="486"/>
    </row>
    <row r="121" spans="1:23" ht="18.600000000000001" customHeight="1" x14ac:dyDescent="0.25">
      <c r="A121" s="496" t="s">
        <v>1034</v>
      </c>
      <c r="B121" s="486"/>
      <c r="C121" s="486"/>
      <c r="D121" s="486"/>
      <c r="E121" s="486"/>
      <c r="F121" s="486"/>
      <c r="G121" s="486"/>
      <c r="H121" s="486"/>
      <c r="I121" s="486"/>
      <c r="J121" s="486"/>
      <c r="K121" s="486"/>
      <c r="L121" s="486"/>
      <c r="M121" s="486"/>
      <c r="N121" s="486"/>
      <c r="O121" s="486"/>
      <c r="P121" s="486"/>
      <c r="Q121" s="486"/>
      <c r="R121" s="486"/>
      <c r="S121" s="486"/>
      <c r="T121" s="486"/>
    </row>
    <row r="122" spans="1:23" ht="34.15" customHeight="1" x14ac:dyDescent="0.25">
      <c r="A122" s="1220" t="s">
        <v>939</v>
      </c>
      <c r="B122" s="1220"/>
      <c r="C122" s="1220"/>
      <c r="D122" s="1220"/>
      <c r="E122" s="1220"/>
      <c r="F122" s="1220"/>
      <c r="G122" s="1220"/>
      <c r="H122" s="546"/>
      <c r="I122" s="546" t="s">
        <v>9</v>
      </c>
      <c r="J122" s="344" t="b">
        <v>0</v>
      </c>
      <c r="K122" s="546" t="s">
        <v>8</v>
      </c>
      <c r="L122" s="344" t="b">
        <v>0</v>
      </c>
      <c r="M122" s="1221" t="s">
        <v>936</v>
      </c>
      <c r="N122" s="1221"/>
      <c r="O122" s="1221"/>
      <c r="P122" s="1221"/>
      <c r="Q122" s="1221"/>
      <c r="R122" s="1221"/>
      <c r="S122" s="1221"/>
      <c r="T122" s="1221"/>
    </row>
    <row r="123" spans="1:23" ht="22.15" customHeight="1" x14ac:dyDescent="0.25">
      <c r="A123" s="565" t="s">
        <v>938</v>
      </c>
      <c r="B123" s="565"/>
      <c r="C123" s="565"/>
      <c r="D123" s="565"/>
      <c r="E123" s="565"/>
      <c r="F123" s="565"/>
      <c r="G123" s="565"/>
      <c r="H123" s="565"/>
      <c r="I123" s="565" t="s">
        <v>9</v>
      </c>
      <c r="J123" s="345" t="b">
        <v>0</v>
      </c>
      <c r="K123" s="565" t="s">
        <v>8</v>
      </c>
      <c r="L123" s="345" t="b">
        <v>0</v>
      </c>
      <c r="M123" s="1222" t="s">
        <v>936</v>
      </c>
      <c r="N123" s="1222"/>
      <c r="O123" s="1222"/>
      <c r="P123" s="1222"/>
      <c r="Q123" s="1222"/>
      <c r="R123" s="1222"/>
      <c r="S123" s="1222"/>
      <c r="T123" s="1222"/>
    </row>
    <row r="124" spans="1:23" ht="22.15" customHeight="1" x14ac:dyDescent="0.25">
      <c r="A124" s="565" t="s">
        <v>937</v>
      </c>
      <c r="B124" s="565"/>
      <c r="C124" s="565"/>
      <c r="D124" s="565"/>
      <c r="E124" s="565"/>
      <c r="F124" s="565"/>
      <c r="G124" s="565"/>
      <c r="H124" s="565"/>
      <c r="I124" s="565" t="s">
        <v>9</v>
      </c>
      <c r="J124" s="345" t="b">
        <v>0</v>
      </c>
      <c r="K124" s="565" t="s">
        <v>8</v>
      </c>
      <c r="L124" s="345" t="b">
        <v>0</v>
      </c>
      <c r="M124" s="1222" t="s">
        <v>936</v>
      </c>
      <c r="N124" s="1222"/>
      <c r="O124" s="1222"/>
      <c r="P124" s="1222"/>
      <c r="Q124" s="1222"/>
      <c r="R124" s="1222"/>
      <c r="S124" s="1222"/>
      <c r="T124" s="1222"/>
    </row>
    <row r="125" spans="1:23" ht="18.600000000000001" customHeight="1" x14ac:dyDescent="0.25">
      <c r="A125" s="486"/>
      <c r="B125" s="486"/>
      <c r="C125" s="486"/>
      <c r="D125" s="486"/>
      <c r="E125" s="486"/>
      <c r="F125" s="486"/>
      <c r="G125" s="486"/>
      <c r="H125" s="486"/>
      <c r="I125" s="486"/>
      <c r="J125" s="486"/>
      <c r="K125" s="486"/>
      <c r="L125" s="486"/>
      <c r="M125" s="486"/>
      <c r="N125" s="486"/>
      <c r="O125" s="486"/>
      <c r="P125" s="486"/>
      <c r="Q125" s="486"/>
      <c r="R125" s="486"/>
      <c r="S125" s="486"/>
      <c r="T125" s="486"/>
    </row>
    <row r="126" spans="1:23" ht="18.600000000000001" customHeight="1" x14ac:dyDescent="0.25">
      <c r="A126" s="496" t="s">
        <v>1035</v>
      </c>
      <c r="B126" s="486"/>
      <c r="C126" s="486"/>
      <c r="D126" s="486"/>
      <c r="E126" s="486"/>
      <c r="F126" s="486"/>
      <c r="G126" s="486"/>
      <c r="H126" s="486"/>
      <c r="I126" s="486"/>
      <c r="J126" s="486"/>
      <c r="K126" s="486"/>
      <c r="L126" s="486"/>
      <c r="M126" s="486"/>
      <c r="N126" s="486"/>
      <c r="O126" s="486"/>
      <c r="P126" s="486"/>
      <c r="Q126" s="486"/>
      <c r="R126" s="486"/>
      <c r="S126" s="486"/>
      <c r="T126" s="486"/>
    </row>
    <row r="127" spans="1:23" ht="25.9" customHeight="1" x14ac:dyDescent="0.25">
      <c r="A127" s="486"/>
      <c r="B127" s="486"/>
      <c r="C127" s="486"/>
      <c r="D127" s="486"/>
      <c r="E127" s="486"/>
      <c r="F127" s="486"/>
      <c r="G127" s="1223" t="s">
        <v>23</v>
      </c>
      <c r="H127" s="1224"/>
      <c r="I127" s="1223" t="s">
        <v>871</v>
      </c>
      <c r="J127" s="1224"/>
      <c r="K127" s="1223" t="s">
        <v>26</v>
      </c>
      <c r="L127" s="1224"/>
      <c r="M127" s="486"/>
      <c r="N127" s="486"/>
      <c r="O127" s="486"/>
      <c r="P127" s="486"/>
      <c r="Q127" s="486"/>
      <c r="R127" s="486"/>
      <c r="S127" s="486"/>
      <c r="T127" s="486"/>
    </row>
    <row r="128" spans="1:23" ht="18.600000000000001" customHeight="1" x14ac:dyDescent="0.25">
      <c r="B128" s="511"/>
      <c r="C128" s="511"/>
      <c r="D128" s="511"/>
      <c r="E128" s="511"/>
      <c r="F128" s="511"/>
      <c r="G128" s="564" t="s">
        <v>14</v>
      </c>
      <c r="H128" s="563" t="s">
        <v>15</v>
      </c>
      <c r="I128" s="564" t="s">
        <v>14</v>
      </c>
      <c r="J128" s="563" t="s">
        <v>15</v>
      </c>
      <c r="K128" s="564" t="s">
        <v>14</v>
      </c>
      <c r="L128" s="563" t="s">
        <v>15</v>
      </c>
      <c r="M128" s="511"/>
      <c r="N128" s="511"/>
      <c r="O128" s="511"/>
      <c r="P128" s="511"/>
      <c r="Q128" s="511"/>
      <c r="R128" s="511"/>
      <c r="S128" s="511"/>
      <c r="T128" s="511"/>
    </row>
    <row r="129" spans="1:20" ht="18.600000000000001" customHeight="1" x14ac:dyDescent="0.25">
      <c r="B129" s="511"/>
      <c r="C129" s="511"/>
      <c r="D129" s="511"/>
      <c r="E129" s="511"/>
      <c r="F129" s="562" t="s">
        <v>935</v>
      </c>
      <c r="G129" s="560"/>
      <c r="H129" s="561"/>
      <c r="I129" s="560"/>
      <c r="J129" s="558"/>
      <c r="K129" s="559"/>
      <c r="L129" s="558"/>
      <c r="M129" s="511"/>
      <c r="N129" s="511"/>
      <c r="O129" s="511"/>
      <c r="P129" s="511"/>
      <c r="Q129" s="511"/>
      <c r="R129" s="511"/>
      <c r="S129" s="511"/>
      <c r="T129" s="511"/>
    </row>
    <row r="130" spans="1:20" ht="18.600000000000001" customHeight="1" x14ac:dyDescent="0.25">
      <c r="B130" s="511"/>
      <c r="C130" s="511"/>
      <c r="D130" s="511"/>
      <c r="E130" s="511"/>
      <c r="F130" s="511"/>
      <c r="G130" s="1223" t="s">
        <v>934</v>
      </c>
      <c r="H130" s="1224"/>
      <c r="I130" s="1223" t="s">
        <v>934</v>
      </c>
      <c r="J130" s="1224"/>
      <c r="K130" s="1223" t="s">
        <v>934</v>
      </c>
      <c r="L130" s="1224"/>
      <c r="M130" s="511"/>
      <c r="N130" s="511"/>
      <c r="O130" s="511"/>
      <c r="P130" s="511"/>
      <c r="Q130" s="511"/>
      <c r="R130" s="511"/>
      <c r="S130" s="511"/>
      <c r="T130" s="511"/>
    </row>
    <row r="131" spans="1:20" ht="18.600000000000001" customHeight="1" x14ac:dyDescent="0.25">
      <c r="B131" s="511"/>
      <c r="C131" s="511"/>
      <c r="D131" s="511"/>
      <c r="E131" s="511"/>
      <c r="F131" s="553" t="s">
        <v>933</v>
      </c>
      <c r="G131" s="557"/>
      <c r="H131" s="556"/>
      <c r="I131" s="557"/>
      <c r="J131" s="556"/>
      <c r="K131" s="557"/>
      <c r="L131" s="556"/>
      <c r="M131" s="511"/>
      <c r="N131" s="511"/>
      <c r="O131" s="511"/>
      <c r="P131" s="511"/>
      <c r="Q131" s="511"/>
      <c r="R131" s="511"/>
      <c r="S131" s="511"/>
      <c r="T131" s="511"/>
    </row>
    <row r="132" spans="1:20" ht="18.600000000000001" customHeight="1" x14ac:dyDescent="0.25">
      <c r="B132" s="511"/>
      <c r="C132" s="511"/>
      <c r="D132" s="511"/>
      <c r="E132" s="511"/>
      <c r="F132" s="553" t="s">
        <v>932</v>
      </c>
      <c r="G132" s="555"/>
      <c r="H132" s="554"/>
      <c r="I132" s="555"/>
      <c r="J132" s="554"/>
      <c r="K132" s="555"/>
      <c r="L132" s="554"/>
      <c r="M132" s="511"/>
      <c r="N132" s="511"/>
      <c r="O132" s="511"/>
      <c r="P132" s="511"/>
      <c r="Q132" s="511"/>
      <c r="R132" s="511"/>
      <c r="S132" s="511"/>
      <c r="T132" s="511"/>
    </row>
    <row r="133" spans="1:20" ht="18.600000000000001" customHeight="1" x14ac:dyDescent="0.25">
      <c r="B133" s="511"/>
      <c r="C133" s="511"/>
      <c r="D133" s="511"/>
      <c r="E133" s="511"/>
      <c r="F133" s="553" t="s">
        <v>931</v>
      </c>
      <c r="G133" s="552"/>
      <c r="H133" s="551"/>
      <c r="I133" s="552"/>
      <c r="J133" s="551"/>
      <c r="K133" s="552"/>
      <c r="L133" s="551"/>
      <c r="M133" s="511"/>
      <c r="N133" s="511"/>
      <c r="O133" s="511"/>
      <c r="P133" s="511"/>
      <c r="Q133" s="511"/>
      <c r="R133" s="511"/>
      <c r="S133" s="511"/>
      <c r="T133" s="511"/>
    </row>
    <row r="134" spans="1:20" ht="18.600000000000001" customHeight="1" x14ac:dyDescent="0.25">
      <c r="B134" s="511"/>
      <c r="C134" s="511"/>
      <c r="D134" s="511"/>
      <c r="E134" s="511"/>
      <c r="F134" s="550" t="s">
        <v>930</v>
      </c>
      <c r="G134" s="549">
        <f t="shared" ref="G134:L134" si="0">SUM(G131:G133)</f>
        <v>0</v>
      </c>
      <c r="H134" s="549">
        <f t="shared" si="0"/>
        <v>0</v>
      </c>
      <c r="I134" s="549">
        <f t="shared" si="0"/>
        <v>0</v>
      </c>
      <c r="J134" s="549">
        <f t="shared" si="0"/>
        <v>0</v>
      </c>
      <c r="K134" s="549">
        <f t="shared" si="0"/>
        <v>0</v>
      </c>
      <c r="L134" s="615">
        <f t="shared" si="0"/>
        <v>0</v>
      </c>
      <c r="M134" s="511"/>
      <c r="N134" s="511"/>
      <c r="O134" s="511"/>
      <c r="P134" s="511"/>
      <c r="Q134" s="511"/>
      <c r="R134" s="511"/>
      <c r="S134" s="511"/>
      <c r="T134" s="511"/>
    </row>
    <row r="135" spans="1:20" ht="18.600000000000001" customHeight="1" x14ac:dyDescent="0.25"/>
    <row r="136" spans="1:20" ht="7.5" customHeight="1" x14ac:dyDescent="0.25"/>
    <row r="137" spans="1:20" ht="24.6" customHeight="1" x14ac:dyDescent="0.25">
      <c r="A137" s="1164" t="s">
        <v>1045</v>
      </c>
      <c r="B137" s="1164"/>
      <c r="C137" s="1164"/>
      <c r="D137" s="1164"/>
      <c r="E137" s="1164"/>
      <c r="F137" s="1164"/>
      <c r="G137" s="1164"/>
      <c r="H137" s="1164"/>
      <c r="I137" s="1164"/>
      <c r="J137" s="1164"/>
      <c r="K137" s="1164"/>
      <c r="L137" s="1164"/>
      <c r="M137" s="1164"/>
      <c r="N137" s="1164"/>
      <c r="O137" s="1164"/>
      <c r="P137" s="1164"/>
      <c r="Q137" s="1164"/>
      <c r="R137" s="1164"/>
      <c r="S137" s="1164"/>
      <c r="T137" s="1164"/>
    </row>
    <row r="138" spans="1:20" ht="18.600000000000001" customHeight="1" x14ac:dyDescent="0.25"/>
    <row r="139" spans="1:20" ht="18.600000000000001" customHeight="1" x14ac:dyDescent="0.25">
      <c r="A139" s="496" t="s">
        <v>1037</v>
      </c>
    </row>
    <row r="140" spans="1:20" ht="18.600000000000001" customHeight="1" x14ac:dyDescent="0.25"/>
    <row r="141" spans="1:20" ht="18.600000000000001" customHeight="1" x14ac:dyDescent="0.25">
      <c r="A141" s="546" t="s">
        <v>1038</v>
      </c>
      <c r="B141" s="546"/>
      <c r="C141" s="546"/>
      <c r="D141" s="546"/>
      <c r="E141" s="548">
        <f>'I. Questionario nazionale'!H39+'I. Questionario nazionale'!J39+'I. Questionario nazionale'!H42+'I. Questionario nazionale'!J42</f>
        <v>0</v>
      </c>
      <c r="L141" s="454"/>
    </row>
    <row r="142" spans="1:20" ht="22.9" customHeight="1" x14ac:dyDescent="0.25">
      <c r="A142" s="1220" t="s">
        <v>1039</v>
      </c>
      <c r="B142" s="1220"/>
      <c r="C142" s="1220"/>
      <c r="D142" s="1220"/>
      <c r="E142" s="1220"/>
      <c r="F142" s="1220"/>
      <c r="G142" s="1220"/>
      <c r="H142" s="1220"/>
      <c r="I142" s="546" t="s">
        <v>9</v>
      </c>
      <c r="J142" s="344" t="b">
        <v>0</v>
      </c>
      <c r="K142" s="546" t="s">
        <v>8</v>
      </c>
      <c r="L142" s="344" t="b">
        <v>0</v>
      </c>
      <c r="M142" s="1209" t="s">
        <v>929</v>
      </c>
      <c r="N142" s="1209"/>
      <c r="O142" s="1209"/>
      <c r="P142" s="1210"/>
      <c r="Q142" s="547" t="s">
        <v>872</v>
      </c>
    </row>
    <row r="143" spans="1:20" ht="30.6" customHeight="1" x14ac:dyDescent="0.25">
      <c r="A143" s="1220" t="s">
        <v>1040</v>
      </c>
      <c r="B143" s="1220"/>
      <c r="C143" s="1220"/>
      <c r="D143" s="1220"/>
      <c r="E143" s="1220"/>
      <c r="F143" s="1220"/>
      <c r="G143" s="1220"/>
      <c r="H143" s="1220"/>
      <c r="I143" s="546" t="s">
        <v>9</v>
      </c>
      <c r="J143" s="344" t="b">
        <v>0</v>
      </c>
      <c r="K143" s="546" t="s">
        <v>8</v>
      </c>
      <c r="L143" s="344" t="b">
        <v>0</v>
      </c>
      <c r="M143" s="1209" t="s">
        <v>928</v>
      </c>
      <c r="N143" s="1209"/>
      <c r="O143" s="1209"/>
      <c r="P143" s="1210"/>
      <c r="Q143" s="545" t="s">
        <v>726</v>
      </c>
    </row>
    <row r="144" spans="1:20" ht="30.6" customHeight="1" x14ac:dyDescent="0.25">
      <c r="A144" s="1220" t="s">
        <v>1041</v>
      </c>
      <c r="B144" s="1220"/>
      <c r="C144" s="1220"/>
      <c r="D144" s="1220"/>
      <c r="E144" s="1220"/>
      <c r="F144" s="1220"/>
      <c r="G144" s="1220"/>
      <c r="H144" s="1220"/>
      <c r="I144" s="546" t="s">
        <v>9</v>
      </c>
      <c r="J144" s="344" t="b">
        <v>0</v>
      </c>
      <c r="K144" s="546" t="s">
        <v>8</v>
      </c>
      <c r="L144" s="344" t="b">
        <v>0</v>
      </c>
      <c r="M144" s="1209" t="s">
        <v>928</v>
      </c>
      <c r="N144" s="1209"/>
      <c r="O144" s="1209"/>
      <c r="P144" s="1210"/>
      <c r="Q144" s="545" t="s">
        <v>726</v>
      </c>
    </row>
    <row r="145" spans="1:20" ht="18.600000000000001" customHeight="1" x14ac:dyDescent="0.25">
      <c r="M145"/>
    </row>
    <row r="146" spans="1:20" ht="18.600000000000001" customHeight="1" x14ac:dyDescent="0.25">
      <c r="A146" s="496" t="s">
        <v>1042</v>
      </c>
    </row>
    <row r="147" spans="1:20" ht="18.600000000000001" customHeight="1" x14ac:dyDescent="0.25">
      <c r="A147" s="486"/>
      <c r="B147" s="486"/>
      <c r="C147" s="486"/>
      <c r="D147" s="486"/>
      <c r="E147" s="486"/>
      <c r="F147" s="486"/>
      <c r="J147" s="1217"/>
      <c r="K147" s="1217"/>
      <c r="L147" s="1217"/>
      <c r="M147" s="1217"/>
      <c r="N147" s="1217"/>
      <c r="O147" s="1217"/>
      <c r="P147" s="1217"/>
      <c r="Q147" s="1217"/>
      <c r="R147" s="1217"/>
      <c r="S147" s="1217"/>
      <c r="T147" s="486"/>
    </row>
    <row r="148" spans="1:20" ht="25.15" customHeight="1" x14ac:dyDescent="0.25">
      <c r="A148" s="1205" t="s">
        <v>927</v>
      </c>
      <c r="B148" s="1205"/>
      <c r="C148" s="1205"/>
      <c r="D148" s="1205"/>
      <c r="E148" s="1205"/>
      <c r="F148" s="1205"/>
      <c r="G148" s="1205"/>
      <c r="H148" s="1205"/>
      <c r="I148" s="486" t="s">
        <v>9</v>
      </c>
      <c r="J148" s="298" t="b">
        <v>0</v>
      </c>
      <c r="K148" s="486" t="s">
        <v>8</v>
      </c>
      <c r="L148" s="298" t="b">
        <v>0</v>
      </c>
      <c r="M148" s="544"/>
      <c r="N148" s="1216"/>
      <c r="O148" s="1216"/>
      <c r="P148" s="1216"/>
      <c r="Q148" s="1216"/>
      <c r="R148" s="1216"/>
      <c r="S148" s="1216"/>
      <c r="T148" s="486"/>
    </row>
    <row r="149" spans="1:20" ht="25.15" customHeight="1" x14ac:dyDescent="0.25">
      <c r="A149" s="1219" t="s">
        <v>926</v>
      </c>
      <c r="B149" s="1219"/>
      <c r="C149" s="1219"/>
      <c r="D149" s="1202" t="s">
        <v>872</v>
      </c>
      <c r="E149" s="1203"/>
      <c r="F149" s="1203"/>
      <c r="G149" s="1203"/>
      <c r="H149" s="1203"/>
      <c r="I149" s="1203"/>
      <c r="J149" s="1203"/>
      <c r="K149" s="1203"/>
      <c r="L149" s="1204"/>
      <c r="M149" s="542"/>
      <c r="N149" s="542"/>
      <c r="O149" s="542"/>
      <c r="P149" s="542"/>
      <c r="Q149" s="542"/>
      <c r="R149" s="542"/>
      <c r="S149" s="542"/>
      <c r="T149" s="486"/>
    </row>
    <row r="150" spans="1:20" ht="25.15" customHeight="1" x14ac:dyDescent="0.25">
      <c r="A150" s="543"/>
      <c r="B150" s="543"/>
      <c r="C150" s="543"/>
      <c r="D150" s="543"/>
      <c r="E150" s="543"/>
      <c r="F150" s="543"/>
      <c r="G150" s="543"/>
      <c r="H150" s="543"/>
      <c r="I150" s="543"/>
      <c r="J150" s="543"/>
      <c r="K150" s="543"/>
      <c r="L150" s="542"/>
      <c r="M150" s="542"/>
      <c r="N150" s="542"/>
      <c r="O150" s="542"/>
      <c r="P150" s="542"/>
      <c r="Q150" s="542"/>
      <c r="R150" s="542"/>
      <c r="S150" s="542"/>
      <c r="T150" s="486"/>
    </row>
    <row r="151" spans="1:20" ht="25.15" customHeight="1" x14ac:dyDescent="0.25">
      <c r="A151" s="496" t="s">
        <v>1043</v>
      </c>
      <c r="E151" s="541"/>
      <c r="F151" s="541"/>
      <c r="G151" s="541"/>
      <c r="H151" s="541"/>
      <c r="I151" s="541"/>
      <c r="J151" s="541"/>
      <c r="K151" s="541"/>
      <c r="L151" s="542"/>
      <c r="M151" s="542"/>
      <c r="N151" s="542"/>
      <c r="O151" s="542"/>
      <c r="P151" s="542"/>
      <c r="Q151" s="542"/>
      <c r="R151" s="542"/>
      <c r="S151" s="542"/>
      <c r="T151" s="486"/>
    </row>
    <row r="152" spans="1:20" ht="18.600000000000001" customHeight="1" x14ac:dyDescent="0.25">
      <c r="A152" s="529"/>
      <c r="B152" s="529"/>
      <c r="C152" s="529"/>
      <c r="D152" s="529"/>
      <c r="E152" s="529"/>
      <c r="F152" s="529"/>
      <c r="G152" s="529"/>
      <c r="H152" s="541"/>
      <c r="I152" s="541"/>
      <c r="J152" s="541"/>
      <c r="K152" s="541"/>
      <c r="L152" s="541"/>
      <c r="M152" s="541"/>
      <c r="N152" s="541"/>
      <c r="O152" s="541"/>
      <c r="P152" s="541"/>
      <c r="Q152" s="541"/>
      <c r="R152" s="541"/>
      <c r="S152" s="541"/>
    </row>
    <row r="153" spans="1:20" ht="18.600000000000001" customHeight="1" x14ac:dyDescent="0.25">
      <c r="A153" s="1205" t="s">
        <v>925</v>
      </c>
      <c r="B153" s="1205"/>
      <c r="C153" s="1205"/>
      <c r="D153" s="1205"/>
      <c r="E153" s="1205"/>
      <c r="F153" s="1205"/>
      <c r="G153" s="1205"/>
      <c r="H153" s="1205"/>
      <c r="I153" s="1205"/>
      <c r="J153" s="486" t="s">
        <v>9</v>
      </c>
      <c r="K153" s="298" t="b">
        <v>0</v>
      </c>
      <c r="L153" s="486" t="s">
        <v>8</v>
      </c>
      <c r="M153" s="298" t="b">
        <v>0</v>
      </c>
      <c r="N153" s="541"/>
      <c r="O153" s="541"/>
      <c r="P153" s="541"/>
      <c r="Q153" s="541"/>
      <c r="R153" s="541"/>
      <c r="S153" s="541"/>
    </row>
    <row r="154" spans="1:20" ht="18.600000000000001" customHeight="1" x14ac:dyDescent="0.25">
      <c r="A154" s="496"/>
      <c r="G154" s="486"/>
      <c r="H154" s="497"/>
      <c r="I154" s="486"/>
      <c r="J154" s="497"/>
    </row>
    <row r="155" spans="1:20" ht="18.600000000000001" customHeight="1" x14ac:dyDescent="0.25">
      <c r="A155" s="496" t="s">
        <v>1044</v>
      </c>
      <c r="G155" s="486" t="s">
        <v>9</v>
      </c>
      <c r="H155" s="298" t="b">
        <v>0</v>
      </c>
      <c r="I155" s="486" t="s">
        <v>8</v>
      </c>
      <c r="J155" s="298" t="b">
        <v>0</v>
      </c>
    </row>
    <row r="156" spans="1:20" ht="18.600000000000001" customHeight="1" x14ac:dyDescent="0.25"/>
    <row r="157" spans="1:20" ht="25.5" customHeight="1" x14ac:dyDescent="0.25">
      <c r="G157" s="1211" t="s">
        <v>924</v>
      </c>
      <c r="H157" s="1211"/>
      <c r="I157" s="1212" t="s">
        <v>923</v>
      </c>
      <c r="J157" s="1212"/>
      <c r="K157" s="1212"/>
      <c r="L157" s="1212"/>
      <c r="M157" s="1212"/>
      <c r="N157" s="1212" t="s">
        <v>922</v>
      </c>
      <c r="O157" s="1212"/>
      <c r="P157" s="1212"/>
      <c r="Q157" s="1212"/>
      <c r="R157" s="1212"/>
    </row>
    <row r="158" spans="1:20" ht="18.600000000000001" customHeight="1" x14ac:dyDescent="0.25">
      <c r="G158" s="1211"/>
      <c r="H158" s="1211"/>
      <c r="I158" s="1213" t="s">
        <v>921</v>
      </c>
      <c r="J158" s="1214"/>
      <c r="K158" s="1214"/>
      <c r="L158" s="1215" t="s">
        <v>26</v>
      </c>
      <c r="M158" s="1215"/>
      <c r="N158" s="1215" t="s">
        <v>921</v>
      </c>
      <c r="O158" s="1215"/>
      <c r="P158" s="1215"/>
      <c r="Q158" s="540" t="s">
        <v>26</v>
      </c>
      <c r="R158" s="539"/>
    </row>
    <row r="159" spans="1:20" ht="18.600000000000001" customHeight="1" x14ac:dyDescent="0.25">
      <c r="C159" s="537"/>
      <c r="D159" s="537"/>
      <c r="E159" s="538"/>
      <c r="F159" s="536" t="s">
        <v>920</v>
      </c>
      <c r="G159" s="1218">
        <f>'I. Questionario nazionale'!F73</f>
        <v>0</v>
      </c>
      <c r="H159" s="1218"/>
      <c r="I159" s="1196"/>
      <c r="J159" s="1208"/>
      <c r="K159" s="1197"/>
      <c r="L159" s="1196"/>
      <c r="M159" s="1197"/>
      <c r="N159" s="1196"/>
      <c r="O159" s="1208"/>
      <c r="P159" s="1197"/>
      <c r="Q159" s="1196"/>
      <c r="R159" s="1197"/>
    </row>
    <row r="160" spans="1:20" ht="18.600000000000001" customHeight="1" x14ac:dyDescent="0.25">
      <c r="B160" s="537"/>
      <c r="C160" s="537"/>
      <c r="D160" s="537"/>
      <c r="E160" s="537"/>
      <c r="F160" s="536" t="s">
        <v>919</v>
      </c>
      <c r="G160" s="1218">
        <f>'I. Questionario nazionale'!F76</f>
        <v>0</v>
      </c>
      <c r="H160" s="1218"/>
      <c r="I160" s="1196"/>
      <c r="J160" s="1208"/>
      <c r="K160" s="1197"/>
      <c r="L160" s="1196"/>
      <c r="M160" s="1197"/>
      <c r="N160" s="1196"/>
      <c r="O160" s="1208"/>
      <c r="P160" s="1197"/>
      <c r="Q160" s="1196"/>
      <c r="R160" s="1197"/>
    </row>
    <row r="161" spans="1:20" ht="18.600000000000001" customHeight="1" x14ac:dyDescent="0.25"/>
    <row r="162" spans="1:20" ht="18.600000000000001" customHeight="1" x14ac:dyDescent="0.25"/>
    <row r="163" spans="1:20" ht="25.15" customHeight="1" x14ac:dyDescent="0.25">
      <c r="A163" s="1164" t="s">
        <v>1050</v>
      </c>
      <c r="B163" s="1164"/>
      <c r="C163" s="1164"/>
      <c r="D163" s="1164"/>
      <c r="E163" s="1164"/>
      <c r="F163" s="1164"/>
      <c r="G163" s="1164"/>
      <c r="H163" s="1164"/>
      <c r="I163" s="1164"/>
      <c r="J163" s="1164"/>
      <c r="K163" s="1164"/>
      <c r="L163" s="1164"/>
      <c r="M163" s="1164"/>
      <c r="N163" s="1164"/>
      <c r="O163" s="1164"/>
      <c r="P163" s="1164"/>
      <c r="Q163" s="1164"/>
      <c r="R163" s="1164"/>
      <c r="S163" s="1164"/>
      <c r="T163" s="1164"/>
    </row>
    <row r="164" spans="1:20" ht="18.600000000000001" customHeight="1" x14ac:dyDescent="0.25">
      <c r="A164" s="485"/>
      <c r="B164" s="511"/>
      <c r="C164" s="511"/>
      <c r="D164" s="511"/>
      <c r="E164" s="511"/>
      <c r="F164" s="511"/>
      <c r="G164" s="511"/>
      <c r="H164" s="511"/>
      <c r="I164" s="511"/>
      <c r="J164" s="511"/>
      <c r="K164" s="511"/>
      <c r="L164" s="511"/>
      <c r="M164" s="511"/>
      <c r="N164" s="511"/>
      <c r="O164" s="511"/>
      <c r="P164" s="511"/>
      <c r="Q164" s="511"/>
      <c r="R164" s="511"/>
      <c r="S164" s="511"/>
      <c r="T164" s="511"/>
    </row>
    <row r="165" spans="1:20" ht="18.600000000000001" customHeight="1" x14ac:dyDescent="0.25">
      <c r="A165" s="535" t="s">
        <v>1046</v>
      </c>
      <c r="B165" s="511"/>
      <c r="C165" s="511"/>
      <c r="D165" s="511"/>
      <c r="E165" s="511"/>
      <c r="F165" s="511"/>
      <c r="G165" s="511"/>
      <c r="H165" s="511"/>
      <c r="I165" s="511"/>
      <c r="J165" s="511"/>
      <c r="K165" s="511"/>
      <c r="L165" s="511"/>
      <c r="M165" s="511"/>
      <c r="N165" s="511"/>
      <c r="O165" s="511"/>
      <c r="P165" s="511"/>
      <c r="Q165" s="511"/>
      <c r="R165" s="511"/>
      <c r="S165" s="511"/>
      <c r="T165" s="511"/>
    </row>
    <row r="166" spans="1:20" ht="18.600000000000001" customHeight="1" x14ac:dyDescent="0.25">
      <c r="A166" s="534" t="s">
        <v>918</v>
      </c>
      <c r="B166" s="533"/>
      <c r="C166" s="533"/>
      <c r="D166" s="533"/>
      <c r="E166" s="533"/>
      <c r="F166" s="533"/>
      <c r="G166" s="533"/>
      <c r="H166" s="533"/>
      <c r="I166" s="533"/>
      <c r="J166" s="533"/>
      <c r="K166" s="533"/>
      <c r="L166" s="533"/>
      <c r="M166" s="511"/>
      <c r="N166" s="511"/>
      <c r="O166" s="511"/>
      <c r="P166" s="511"/>
      <c r="Q166" s="511"/>
      <c r="R166" s="511"/>
      <c r="S166" s="511"/>
      <c r="T166" s="511"/>
    </row>
    <row r="167" spans="1:20" ht="48.75" customHeight="1" x14ac:dyDescent="0.25">
      <c r="A167" s="1199" t="s">
        <v>917</v>
      </c>
      <c r="B167" s="1199"/>
      <c r="C167" s="1199"/>
      <c r="D167" s="1199"/>
      <c r="E167" s="1199"/>
      <c r="F167" s="1199"/>
      <c r="G167" s="1199"/>
      <c r="H167" s="1199"/>
      <c r="I167" s="1199"/>
      <c r="J167" s="1199"/>
      <c r="K167" s="1199"/>
      <c r="L167" s="1199"/>
      <c r="M167" s="511"/>
      <c r="N167" s="511"/>
      <c r="O167" s="511"/>
      <c r="P167" s="511"/>
      <c r="Q167" s="511"/>
      <c r="R167" s="511"/>
      <c r="S167" s="511"/>
      <c r="T167" s="511"/>
    </row>
    <row r="168" spans="1:20" ht="31.15" customHeight="1" x14ac:dyDescent="0.25">
      <c r="A168" s="1199"/>
      <c r="B168" s="1199"/>
      <c r="C168" s="1199"/>
      <c r="D168" s="1199"/>
      <c r="E168" s="1199"/>
      <c r="F168" s="1199"/>
      <c r="G168" s="1199"/>
      <c r="H168" s="1199"/>
      <c r="I168" s="1199"/>
      <c r="J168" s="1199"/>
      <c r="K168" s="1199"/>
      <c r="L168" s="1199"/>
      <c r="M168" s="511"/>
      <c r="N168" s="511"/>
      <c r="O168" s="511"/>
      <c r="P168" s="511"/>
      <c r="Q168" s="511"/>
      <c r="R168" s="511"/>
      <c r="S168" s="511"/>
      <c r="T168" s="511"/>
    </row>
    <row r="169" spans="1:20" ht="18.600000000000001" customHeight="1" x14ac:dyDescent="0.25">
      <c r="A169" s="511"/>
      <c r="B169" s="511"/>
      <c r="C169" s="511"/>
      <c r="D169" s="511"/>
      <c r="E169" s="511"/>
      <c r="F169" s="511"/>
      <c r="H169" s="532"/>
      <c r="I169" s="1200" t="s">
        <v>904</v>
      </c>
      <c r="J169" s="1201"/>
      <c r="K169" s="1207" t="s">
        <v>26</v>
      </c>
      <c r="L169" s="1207"/>
      <c r="P169" s="511"/>
      <c r="Q169" s="511"/>
      <c r="R169" s="511"/>
      <c r="S169" s="511"/>
      <c r="T169" s="511"/>
    </row>
    <row r="170" spans="1:20" ht="18.600000000000001" customHeight="1" x14ac:dyDescent="0.25">
      <c r="A170" s="1088" t="s">
        <v>916</v>
      </c>
      <c r="B170" s="1088"/>
      <c r="C170" s="1088"/>
      <c r="D170" s="1088"/>
      <c r="E170" s="1088"/>
      <c r="F170" s="1088"/>
      <c r="G170" s="1088"/>
      <c r="H170" s="512" t="s">
        <v>901</v>
      </c>
      <c r="I170" s="1183"/>
      <c r="J170" s="1183"/>
      <c r="K170" s="1183"/>
      <c r="L170" s="1183"/>
      <c r="P170" s="511"/>
      <c r="Q170" s="511"/>
      <c r="R170" s="511"/>
      <c r="S170" s="511"/>
      <c r="T170" s="511"/>
    </row>
    <row r="171" spans="1:20" ht="18.600000000000001" customHeight="1" x14ac:dyDescent="0.25">
      <c r="A171" s="1198" t="s">
        <v>915</v>
      </c>
      <c r="B171" s="1198"/>
      <c r="C171" s="1198"/>
      <c r="D171" s="1198"/>
      <c r="E171" s="1198"/>
      <c r="F171" s="1198"/>
      <c r="G171" s="1198"/>
      <c r="H171" s="530"/>
      <c r="I171" s="529"/>
      <c r="J171" s="529"/>
      <c r="K171" s="529"/>
      <c r="L171" s="529"/>
      <c r="P171" s="511"/>
      <c r="Q171" s="511"/>
      <c r="R171" s="511"/>
      <c r="S171" s="511"/>
      <c r="T171" s="511"/>
    </row>
    <row r="172" spans="1:20" ht="18.600000000000001" customHeight="1" x14ac:dyDescent="0.25">
      <c r="A172" s="1195" t="s">
        <v>914</v>
      </c>
      <c r="B172" s="1195"/>
      <c r="C172" s="1195"/>
      <c r="D172" s="1195"/>
      <c r="E172" s="1195"/>
      <c r="F172" s="1195"/>
      <c r="G172" s="1195"/>
      <c r="H172" s="512" t="s">
        <v>901</v>
      </c>
      <c r="I172" s="1183"/>
      <c r="J172" s="1183"/>
      <c r="K172" s="1183"/>
      <c r="L172" s="1183"/>
      <c r="P172" s="511"/>
      <c r="Q172" s="511"/>
      <c r="R172" s="511"/>
      <c r="S172" s="511"/>
      <c r="T172" s="511"/>
    </row>
    <row r="173" spans="1:20" ht="18.600000000000001" customHeight="1" x14ac:dyDescent="0.25">
      <c r="A173" s="1195" t="s">
        <v>913</v>
      </c>
      <c r="B173" s="1195"/>
      <c r="C173" s="1195"/>
      <c r="D173" s="1195"/>
      <c r="E173" s="1195"/>
      <c r="F173" s="1195"/>
      <c r="G173" s="1195"/>
      <c r="H173" s="512" t="s">
        <v>901</v>
      </c>
      <c r="I173" s="1183"/>
      <c r="J173" s="1183"/>
      <c r="K173" s="1183"/>
      <c r="L173" s="1183"/>
      <c r="P173" s="511"/>
      <c r="Q173" s="511"/>
      <c r="R173" s="511"/>
      <c r="S173" s="511"/>
      <c r="T173" s="511"/>
    </row>
    <row r="174" spans="1:20" ht="18.600000000000001" customHeight="1" x14ac:dyDescent="0.25">
      <c r="A174" s="1195" t="s">
        <v>912</v>
      </c>
      <c r="B174" s="1195"/>
      <c r="C174" s="1195"/>
      <c r="D174" s="1195"/>
      <c r="E174" s="1195"/>
      <c r="F174" s="1195"/>
      <c r="G174" s="1195"/>
      <c r="H174" s="512" t="s">
        <v>901</v>
      </c>
      <c r="I174" s="1183"/>
      <c r="J174" s="1183"/>
      <c r="K174" s="1183"/>
      <c r="L174" s="1183"/>
      <c r="P174" s="511"/>
      <c r="Q174" s="511"/>
      <c r="R174" s="511"/>
      <c r="S174" s="511"/>
      <c r="T174" s="511"/>
    </row>
    <row r="175" spans="1:20" ht="18.600000000000001" customHeight="1" x14ac:dyDescent="0.25">
      <c r="A175" s="1195" t="s">
        <v>911</v>
      </c>
      <c r="B175" s="1195"/>
      <c r="C175" s="1195"/>
      <c r="D175" s="1195"/>
      <c r="E175" s="1195"/>
      <c r="F175" s="1195"/>
      <c r="G175" s="1195"/>
      <c r="H175" s="512" t="s">
        <v>901</v>
      </c>
      <c r="I175" s="1183"/>
      <c r="J175" s="1183"/>
      <c r="K175" s="1183"/>
      <c r="L175" s="1183"/>
      <c r="P175" s="511"/>
      <c r="Q175" s="511"/>
      <c r="R175" s="511"/>
      <c r="S175" s="511"/>
      <c r="T175" s="511"/>
    </row>
    <row r="176" spans="1:20" ht="31.9" customHeight="1" x14ac:dyDescent="0.25">
      <c r="A176" s="1195" t="s">
        <v>910</v>
      </c>
      <c r="B176" s="1195"/>
      <c r="C176" s="1195"/>
      <c r="D176" s="1195"/>
      <c r="E176" s="1195"/>
      <c r="F176" s="1195"/>
      <c r="G176" s="1195"/>
      <c r="H176" s="512" t="s">
        <v>901</v>
      </c>
      <c r="I176" s="1183"/>
      <c r="J176" s="1183"/>
      <c r="K176" s="1183"/>
      <c r="L176" s="1183"/>
      <c r="P176" s="511"/>
      <c r="Q176" s="511"/>
      <c r="R176" s="511"/>
      <c r="S176" s="511"/>
      <c r="T176" s="511"/>
    </row>
    <row r="177" spans="1:20" ht="0" hidden="1" customHeight="1" x14ac:dyDescent="0.25">
      <c r="A177" s="528"/>
      <c r="B177" s="528"/>
      <c r="C177" s="528"/>
      <c r="D177" s="528"/>
      <c r="E177" s="528"/>
      <c r="F177" s="528"/>
      <c r="G177" s="528"/>
      <c r="H177" s="527"/>
      <c r="I177" s="1183"/>
      <c r="J177" s="1183"/>
      <c r="K177" s="1183"/>
      <c r="L177" s="1183"/>
    </row>
    <row r="178" spans="1:20" ht="18.600000000000001" customHeight="1" x14ac:dyDescent="0.25">
      <c r="A178" s="1195" t="s">
        <v>909</v>
      </c>
      <c r="B178" s="1195"/>
      <c r="C178" s="1195"/>
      <c r="D178" s="1195"/>
      <c r="E178" s="1195"/>
      <c r="F178" s="1195"/>
      <c r="G178" s="1195"/>
      <c r="H178" s="512" t="s">
        <v>901</v>
      </c>
      <c r="I178" s="1183"/>
      <c r="J178" s="1183"/>
      <c r="K178" s="1183"/>
      <c r="L178" s="1183"/>
      <c r="P178" s="511"/>
      <c r="Q178" s="511"/>
      <c r="R178" s="511"/>
      <c r="S178" s="511"/>
      <c r="T178" s="511"/>
    </row>
    <row r="179" spans="1:20" ht="18.600000000000001" customHeight="1" x14ac:dyDescent="0.25">
      <c r="A179" s="492" t="s">
        <v>878</v>
      </c>
      <c r="B179" s="511"/>
      <c r="C179" s="511"/>
      <c r="D179" s="511"/>
      <c r="E179" s="511"/>
      <c r="F179" s="511"/>
      <c r="G179" s="511"/>
      <c r="H179" s="511"/>
      <c r="I179" s="511"/>
      <c r="J179" s="511"/>
      <c r="K179" s="511"/>
      <c r="L179" s="511"/>
      <c r="M179" s="511"/>
      <c r="N179" s="511"/>
      <c r="O179" s="511"/>
      <c r="P179" s="511"/>
      <c r="Q179" s="511"/>
      <c r="R179" s="511"/>
      <c r="S179" s="511"/>
      <c r="T179" s="511"/>
    </row>
    <row r="180" spans="1:20" ht="38.450000000000003" customHeight="1" x14ac:dyDescent="0.25">
      <c r="A180" s="1206" t="s">
        <v>908</v>
      </c>
      <c r="B180" s="1206"/>
      <c r="C180" s="1206"/>
      <c r="D180" s="1206"/>
      <c r="E180" s="1206"/>
      <c r="F180" s="1206"/>
      <c r="G180" s="1206"/>
      <c r="H180" s="1206"/>
      <c r="I180" s="1206"/>
      <c r="J180" s="1206"/>
      <c r="K180" s="1206"/>
      <c r="L180" s="1206"/>
      <c r="M180" s="491"/>
      <c r="N180" s="526"/>
      <c r="O180" s="526"/>
      <c r="P180" s="511"/>
      <c r="Q180" s="511"/>
      <c r="R180" s="511"/>
      <c r="S180" s="511"/>
      <c r="T180" s="511"/>
    </row>
    <row r="181" spans="1:20" ht="18.600000000000001" customHeight="1" x14ac:dyDescent="0.25">
      <c r="A181" s="491"/>
      <c r="B181" s="491"/>
      <c r="C181" s="491"/>
      <c r="D181" s="491"/>
      <c r="E181" s="491"/>
      <c r="F181" s="491"/>
      <c r="G181" s="491"/>
      <c r="H181" s="491"/>
      <c r="I181" s="491"/>
      <c r="J181" s="491"/>
      <c r="K181" s="491"/>
      <c r="L181" s="491"/>
      <c r="M181" s="491"/>
      <c r="N181" s="491"/>
      <c r="O181" s="491"/>
      <c r="P181" s="511"/>
      <c r="Q181" s="511"/>
      <c r="R181" s="511"/>
      <c r="S181" s="511"/>
      <c r="T181" s="511"/>
    </row>
    <row r="182" spans="1:20" ht="18.600000000000001" customHeight="1" x14ac:dyDescent="0.25">
      <c r="A182" s="1069" t="s">
        <v>1047</v>
      </c>
      <c r="B182" s="1069"/>
      <c r="C182" s="1069"/>
      <c r="D182" s="1069"/>
      <c r="E182" s="1069"/>
      <c r="F182" s="1069"/>
      <c r="G182" s="1069"/>
      <c r="H182" s="1069"/>
      <c r="I182" s="1069"/>
      <c r="J182" s="1069"/>
      <c r="K182" s="1069"/>
      <c r="M182" s="497" t="b">
        <v>0</v>
      </c>
      <c r="Q182" s="511"/>
      <c r="R182" s="511"/>
      <c r="S182" s="511"/>
      <c r="T182" s="511"/>
    </row>
    <row r="183" spans="1:20" ht="18.600000000000001" customHeight="1" x14ac:dyDescent="0.25">
      <c r="A183" s="525"/>
      <c r="B183" s="525"/>
      <c r="C183" s="525"/>
      <c r="D183" s="525"/>
      <c r="E183" s="525"/>
      <c r="F183" s="525"/>
      <c r="G183" s="525"/>
      <c r="H183" s="525"/>
      <c r="I183" s="525"/>
      <c r="J183" s="525"/>
      <c r="K183" s="525"/>
      <c r="L183" s="491"/>
      <c r="M183" s="491"/>
      <c r="N183" s="491"/>
      <c r="O183" s="491"/>
      <c r="P183" s="511"/>
      <c r="Q183" s="511"/>
      <c r="R183" s="511"/>
      <c r="S183" s="511"/>
      <c r="T183" s="511"/>
    </row>
    <row r="184" spans="1:20" ht="18.600000000000001" customHeight="1" x14ac:dyDescent="0.25">
      <c r="A184" s="1193" t="s">
        <v>907</v>
      </c>
      <c r="B184" s="1193"/>
      <c r="C184" s="1193"/>
      <c r="D184" s="1193"/>
      <c r="E184" s="1193"/>
      <c r="F184" s="1193"/>
      <c r="G184" s="1193"/>
      <c r="H184" s="1193"/>
      <c r="I184" s="1193"/>
      <c r="J184" s="1193"/>
      <c r="K184" s="1193"/>
      <c r="L184" s="486" t="s">
        <v>9</v>
      </c>
      <c r="M184" s="487" t="b">
        <v>0</v>
      </c>
      <c r="N184" s="486" t="s">
        <v>8</v>
      </c>
      <c r="O184" s="524" t="b">
        <v>0</v>
      </c>
      <c r="P184" s="511"/>
      <c r="Q184" s="511"/>
      <c r="R184" s="511"/>
      <c r="S184" s="511"/>
      <c r="T184" s="511"/>
    </row>
    <row r="185" spans="1:20" ht="13.9" customHeight="1" x14ac:dyDescent="0.25">
      <c r="A185" s="522"/>
      <c r="B185" s="522"/>
      <c r="C185" s="522"/>
      <c r="D185" s="522"/>
      <c r="E185" s="522"/>
      <c r="F185" s="522"/>
      <c r="G185" s="522"/>
      <c r="H185" s="522"/>
      <c r="I185" s="522"/>
      <c r="J185" s="522"/>
      <c r="K185" s="522"/>
      <c r="L185" s="491"/>
      <c r="M185" s="491"/>
      <c r="N185" s="491"/>
      <c r="O185" s="491"/>
      <c r="P185" s="511"/>
      <c r="Q185" s="511"/>
      <c r="R185" s="511"/>
      <c r="S185" s="511"/>
      <c r="T185" s="511"/>
    </row>
    <row r="186" spans="1:20" ht="18.600000000000001" customHeight="1" x14ac:dyDescent="0.25">
      <c r="A186" s="1193" t="s">
        <v>906</v>
      </c>
      <c r="B186" s="1193"/>
      <c r="C186" s="1193"/>
      <c r="D186" s="1193"/>
      <c r="E186" s="1194"/>
      <c r="F186" s="1187"/>
      <c r="G186" s="1188"/>
      <c r="H186" s="523"/>
      <c r="I186" s="523"/>
      <c r="J186" s="523"/>
      <c r="K186" s="523"/>
      <c r="L186" s="523"/>
      <c r="M186" s="523"/>
      <c r="N186" s="523"/>
      <c r="O186" s="491"/>
      <c r="P186" s="511"/>
      <c r="Q186" s="511"/>
      <c r="R186" s="511"/>
      <c r="S186" s="511"/>
      <c r="T186" s="511"/>
    </row>
    <row r="187" spans="1:20" ht="18.600000000000001" customHeight="1" x14ac:dyDescent="0.25">
      <c r="A187" s="522"/>
      <c r="B187" s="522"/>
      <c r="C187" s="522"/>
      <c r="D187" s="522"/>
      <c r="E187" s="522"/>
      <c r="F187" s="522"/>
      <c r="G187" s="522"/>
      <c r="H187" s="522"/>
      <c r="I187" s="522"/>
      <c r="J187" s="522"/>
      <c r="K187" s="522"/>
      <c r="L187" s="491"/>
      <c r="M187" s="491"/>
      <c r="N187" s="491"/>
      <c r="O187" s="491"/>
      <c r="P187" s="511"/>
      <c r="Q187" s="511"/>
      <c r="R187" s="511"/>
      <c r="S187" s="511"/>
      <c r="T187" s="511"/>
    </row>
    <row r="188" spans="1:20" ht="18.600000000000001" customHeight="1" x14ac:dyDescent="0.25">
      <c r="A188" s="485" t="s">
        <v>1048</v>
      </c>
      <c r="B188" s="511"/>
      <c r="C188" s="511"/>
      <c r="D188" s="522"/>
      <c r="E188" s="522"/>
      <c r="F188" s="522"/>
      <c r="G188" s="522"/>
      <c r="H188" s="522"/>
      <c r="I188" s="522"/>
      <c r="J188" s="522"/>
      <c r="K188" s="522"/>
      <c r="L188" s="491"/>
      <c r="M188" s="491"/>
      <c r="N188" s="491"/>
      <c r="O188" s="491"/>
      <c r="P188" s="511"/>
      <c r="Q188" s="511"/>
      <c r="R188" s="511"/>
      <c r="S188" s="511"/>
      <c r="T188" s="511"/>
    </row>
    <row r="189" spans="1:20" ht="18.600000000000001" customHeight="1" x14ac:dyDescent="0.25">
      <c r="A189" s="521" t="s">
        <v>905</v>
      </c>
      <c r="B189" s="511"/>
      <c r="C189" s="511"/>
      <c r="D189" s="511"/>
      <c r="E189" s="511"/>
      <c r="F189" s="511"/>
      <c r="G189" s="511"/>
      <c r="H189" s="511"/>
      <c r="I189" s="511"/>
      <c r="J189" s="511"/>
      <c r="K189" s="511"/>
      <c r="L189" s="511"/>
      <c r="M189" s="511"/>
      <c r="N189" s="511"/>
      <c r="O189" s="511"/>
      <c r="P189" s="511"/>
      <c r="Q189" s="511"/>
      <c r="R189" s="511"/>
      <c r="S189" s="511"/>
      <c r="T189" s="511"/>
    </row>
    <row r="190" spans="1:20" ht="18.600000000000001" customHeight="1" x14ac:dyDescent="0.25">
      <c r="A190" s="511"/>
      <c r="B190" s="511"/>
      <c r="C190" s="511"/>
      <c r="D190" s="511"/>
      <c r="E190" s="511"/>
      <c r="F190" s="511"/>
      <c r="G190" s="511"/>
      <c r="H190" s="511"/>
      <c r="I190" s="511"/>
      <c r="J190" s="511"/>
      <c r="K190" s="511"/>
      <c r="L190" s="1165" t="s">
        <v>904</v>
      </c>
      <c r="M190" s="1166"/>
      <c r="N190" s="1165" t="s">
        <v>26</v>
      </c>
      <c r="O190" s="1166"/>
      <c r="P190" s="511"/>
      <c r="Q190" s="511"/>
      <c r="R190" s="511"/>
      <c r="S190" s="511"/>
      <c r="T190" s="511"/>
    </row>
    <row r="191" spans="1:20" ht="18.600000000000001" customHeight="1" x14ac:dyDescent="0.25">
      <c r="A191" s="1080" t="s">
        <v>903</v>
      </c>
      <c r="B191" s="1081"/>
      <c r="C191" s="1081"/>
      <c r="D191" s="1081"/>
      <c r="E191" s="1081"/>
      <c r="F191" s="1082"/>
      <c r="G191" s="520" t="s">
        <v>8</v>
      </c>
      <c r="H191" s="519" t="b">
        <v>0</v>
      </c>
      <c r="I191" s="518" t="s">
        <v>9</v>
      </c>
      <c r="J191" s="517" t="b">
        <v>0</v>
      </c>
      <c r="K191" s="512" t="s">
        <v>901</v>
      </c>
      <c r="L191" s="1183"/>
      <c r="M191" s="1183"/>
      <c r="N191" s="1183"/>
      <c r="O191" s="1183"/>
      <c r="P191" s="511"/>
      <c r="Q191" s="511"/>
      <c r="R191" s="511"/>
      <c r="S191" s="511"/>
      <c r="T191" s="511"/>
    </row>
    <row r="192" spans="1:20" ht="29.45" customHeight="1" x14ac:dyDescent="0.25">
      <c r="A192" s="1184" t="s">
        <v>902</v>
      </c>
      <c r="B192" s="1185"/>
      <c r="C192" s="1185"/>
      <c r="D192" s="1185"/>
      <c r="E192" s="1185"/>
      <c r="F192" s="1186"/>
      <c r="G192" s="516" t="s">
        <v>8</v>
      </c>
      <c r="H192" s="515" t="b">
        <v>0</v>
      </c>
      <c r="I192" s="514" t="s">
        <v>9</v>
      </c>
      <c r="J192" s="513" t="b">
        <v>0</v>
      </c>
      <c r="K192" s="512" t="s">
        <v>901</v>
      </c>
      <c r="L192" s="1183"/>
      <c r="M192" s="1183"/>
      <c r="N192" s="1183"/>
      <c r="O192" s="1183"/>
      <c r="P192" s="511"/>
      <c r="Q192" s="511"/>
      <c r="R192" s="511"/>
      <c r="S192" s="511"/>
      <c r="T192" s="511"/>
    </row>
    <row r="193" spans="1:20" ht="18.600000000000001" customHeight="1" x14ac:dyDescent="0.25">
      <c r="A193" s="492" t="s">
        <v>878</v>
      </c>
      <c r="B193" s="511"/>
      <c r="C193" s="511"/>
      <c r="D193" s="511"/>
      <c r="E193" s="511"/>
      <c r="F193" s="511"/>
      <c r="G193" s="511"/>
      <c r="H193" s="511"/>
      <c r="I193" s="511"/>
      <c r="J193" s="511"/>
      <c r="K193" s="511"/>
      <c r="L193" s="511"/>
      <c r="M193" s="511"/>
      <c r="N193" s="511"/>
      <c r="O193" s="511"/>
      <c r="P193" s="511"/>
      <c r="Q193" s="511"/>
      <c r="R193" s="511"/>
      <c r="S193" s="511"/>
      <c r="T193" s="511"/>
    </row>
    <row r="194" spans="1:20" ht="18.600000000000001" customHeight="1" x14ac:dyDescent="0.25">
      <c r="A194" s="492" t="s">
        <v>900</v>
      </c>
      <c r="B194" s="511"/>
      <c r="C194" s="511"/>
      <c r="D194" s="511"/>
      <c r="E194" s="511"/>
      <c r="F194" s="511"/>
      <c r="G194" s="511"/>
      <c r="H194" s="511"/>
      <c r="I194" s="511"/>
      <c r="J194" s="511"/>
      <c r="K194" s="511"/>
      <c r="L194" s="511"/>
      <c r="M194" s="511"/>
      <c r="N194" s="511"/>
      <c r="O194" s="511"/>
      <c r="P194" s="511"/>
      <c r="Q194" s="511"/>
      <c r="R194" s="511"/>
      <c r="S194" s="511"/>
      <c r="T194" s="511"/>
    </row>
    <row r="195" spans="1:20" ht="18.600000000000001" customHeight="1" x14ac:dyDescent="0.25">
      <c r="B195" s="511"/>
      <c r="C195" s="511"/>
      <c r="D195" s="511"/>
      <c r="E195" s="511"/>
      <c r="F195" s="511"/>
      <c r="G195" s="511"/>
      <c r="H195" s="511"/>
      <c r="I195" s="511"/>
      <c r="J195" s="511"/>
      <c r="K195" s="511"/>
      <c r="L195" s="511"/>
      <c r="M195" s="511"/>
      <c r="N195" s="511"/>
      <c r="O195" s="511"/>
      <c r="P195" s="511"/>
      <c r="Q195" s="511"/>
      <c r="R195" s="511"/>
      <c r="S195" s="511"/>
      <c r="T195" s="511"/>
    </row>
    <row r="196" spans="1:20" s="499" customFormat="1" ht="24.6" hidden="1" customHeight="1" x14ac:dyDescent="0.25">
      <c r="A196" s="1189" t="s">
        <v>899</v>
      </c>
      <c r="B196" s="1189"/>
      <c r="C196" s="1189"/>
      <c r="D196" s="1189"/>
      <c r="E196" s="1189"/>
      <c r="F196" s="1189"/>
      <c r="G196" s="1189"/>
      <c r="H196" s="1189"/>
      <c r="I196" s="1189"/>
      <c r="J196" s="1189"/>
      <c r="K196" s="1189"/>
      <c r="L196" s="1189"/>
      <c r="M196" s="1189"/>
      <c r="N196" s="1189"/>
      <c r="O196" s="1189"/>
      <c r="P196" s="1189"/>
      <c r="Q196" s="1189"/>
      <c r="R196" s="1189"/>
      <c r="S196" s="1189"/>
      <c r="T196" s="1189"/>
    </row>
    <row r="197" spans="1:20" s="499" customFormat="1" ht="18.600000000000001" hidden="1" customHeight="1" x14ac:dyDescent="0.25">
      <c r="L197" s="500"/>
      <c r="M197" s="500"/>
      <c r="N197" s="500"/>
      <c r="O197" s="500"/>
    </row>
    <row r="198" spans="1:20" s="506" customFormat="1" ht="18.600000000000001" hidden="1" customHeight="1" x14ac:dyDescent="0.25">
      <c r="A198" s="510" t="s">
        <v>898</v>
      </c>
      <c r="K198" s="509" t="s">
        <v>9</v>
      </c>
      <c r="L198" s="508" t="b">
        <v>0</v>
      </c>
      <c r="M198" s="509" t="s">
        <v>8</v>
      </c>
      <c r="N198" s="508" t="b">
        <v>0</v>
      </c>
      <c r="O198" s="507"/>
    </row>
    <row r="199" spans="1:20" s="499" customFormat="1" ht="18.600000000000001" hidden="1" customHeight="1" x14ac:dyDescent="0.25">
      <c r="L199" s="500"/>
      <c r="M199" s="500"/>
      <c r="N199" s="500"/>
      <c r="O199" s="500"/>
    </row>
    <row r="200" spans="1:20" s="506" customFormat="1" ht="34.15" hidden="1" customHeight="1" x14ac:dyDescent="0.25">
      <c r="A200" s="1190" t="s">
        <v>897</v>
      </c>
      <c r="B200" s="1190"/>
      <c r="C200" s="1190"/>
      <c r="D200" s="1190"/>
      <c r="E200" s="1190"/>
      <c r="F200" s="1190"/>
      <c r="G200" s="1190"/>
      <c r="H200" s="1190"/>
      <c r="I200" s="1190"/>
      <c r="J200" s="1190"/>
      <c r="K200" s="1190"/>
      <c r="L200" s="1190"/>
      <c r="M200" s="1190"/>
      <c r="N200" s="1190"/>
      <c r="O200" s="1190"/>
      <c r="P200" s="1190"/>
      <c r="Q200" s="1190"/>
      <c r="R200" s="1190"/>
      <c r="S200" s="1190"/>
      <c r="T200" s="1190"/>
    </row>
    <row r="201" spans="1:20" s="499" customFormat="1" ht="18.600000000000001" hidden="1" customHeight="1" x14ac:dyDescent="0.25">
      <c r="L201" s="500"/>
      <c r="M201" s="500"/>
      <c r="N201" s="500"/>
      <c r="O201" s="500"/>
    </row>
    <row r="202" spans="1:20" s="499" customFormat="1" ht="18.600000000000001" hidden="1" customHeight="1" x14ac:dyDescent="0.25">
      <c r="A202" s="1191" t="s">
        <v>758</v>
      </c>
      <c r="B202" s="1192"/>
      <c r="C202" s="1192"/>
      <c r="D202" s="1192"/>
      <c r="E202" s="1192"/>
      <c r="F202" s="1192"/>
      <c r="G202" s="505" t="b">
        <v>0</v>
      </c>
      <c r="L202" s="500"/>
      <c r="M202" s="500"/>
      <c r="N202" s="500"/>
      <c r="O202" s="500"/>
    </row>
    <row r="203" spans="1:20" s="499" customFormat="1" ht="18.600000000000001" hidden="1" customHeight="1" x14ac:dyDescent="0.25">
      <c r="A203" s="1177" t="s">
        <v>759</v>
      </c>
      <c r="B203" s="1178"/>
      <c r="C203" s="1178"/>
      <c r="D203" s="1178"/>
      <c r="E203" s="1178"/>
      <c r="F203" s="1178"/>
      <c r="G203" s="503" t="b">
        <v>0</v>
      </c>
      <c r="L203" s="500"/>
      <c r="M203" s="500"/>
      <c r="N203" s="500"/>
      <c r="O203" s="500"/>
    </row>
    <row r="204" spans="1:20" s="499" customFormat="1" ht="18.600000000000001" hidden="1" customHeight="1" x14ac:dyDescent="0.25">
      <c r="A204" s="1177" t="s">
        <v>760</v>
      </c>
      <c r="B204" s="1178"/>
      <c r="C204" s="1178"/>
      <c r="D204" s="1178"/>
      <c r="E204" s="1178"/>
      <c r="F204" s="1178"/>
      <c r="G204" s="503" t="b">
        <v>0</v>
      </c>
      <c r="L204" s="500"/>
      <c r="M204" s="500"/>
      <c r="N204" s="500"/>
      <c r="O204" s="500"/>
    </row>
    <row r="205" spans="1:20" s="499" customFormat="1" ht="18.600000000000001" hidden="1" customHeight="1" x14ac:dyDescent="0.25">
      <c r="A205" s="1177" t="s">
        <v>761</v>
      </c>
      <c r="B205" s="1178"/>
      <c r="C205" s="1178"/>
      <c r="D205" s="1178"/>
      <c r="E205" s="1178"/>
      <c r="F205" s="1178"/>
      <c r="G205" s="503" t="b">
        <v>0</v>
      </c>
      <c r="L205" s="500"/>
      <c r="M205" s="500"/>
      <c r="N205" s="500"/>
      <c r="O205" s="500"/>
    </row>
    <row r="206" spans="1:20" s="499" customFormat="1" ht="18.600000000000001" hidden="1" customHeight="1" x14ac:dyDescent="0.25">
      <c r="A206" s="1177" t="s">
        <v>762</v>
      </c>
      <c r="B206" s="1178"/>
      <c r="C206" s="1178"/>
      <c r="D206" s="1178"/>
      <c r="E206" s="1178"/>
      <c r="F206" s="1178"/>
      <c r="G206" s="503" t="b">
        <v>0</v>
      </c>
      <c r="L206" s="500"/>
      <c r="M206" s="500"/>
      <c r="N206" s="500"/>
      <c r="O206" s="500"/>
    </row>
    <row r="207" spans="1:20" s="499" customFormat="1" ht="18.600000000000001" hidden="1" customHeight="1" x14ac:dyDescent="0.25">
      <c r="A207" s="1177" t="s">
        <v>763</v>
      </c>
      <c r="B207" s="1178"/>
      <c r="C207" s="1178"/>
      <c r="D207" s="1178"/>
      <c r="E207" s="1178"/>
      <c r="F207" s="1178"/>
      <c r="G207" s="503" t="b">
        <v>0</v>
      </c>
      <c r="L207" s="500"/>
      <c r="M207" s="500"/>
      <c r="N207" s="500"/>
      <c r="O207" s="500"/>
    </row>
    <row r="208" spans="1:20" s="499" customFormat="1" ht="18.600000000000001" hidden="1" customHeight="1" x14ac:dyDescent="0.25">
      <c r="A208" s="1177" t="s">
        <v>764</v>
      </c>
      <c r="B208" s="1178"/>
      <c r="C208" s="1178"/>
      <c r="D208" s="1178"/>
      <c r="E208" s="1178"/>
      <c r="F208" s="1178"/>
      <c r="G208" s="503" t="b">
        <v>0</v>
      </c>
      <c r="L208" s="500"/>
      <c r="M208" s="500"/>
      <c r="N208" s="500"/>
      <c r="O208" s="500"/>
    </row>
    <row r="209" spans="1:15" s="499" customFormat="1" ht="18.600000000000001" hidden="1" customHeight="1" x14ac:dyDescent="0.25">
      <c r="A209" s="1177" t="s">
        <v>765</v>
      </c>
      <c r="B209" s="1178"/>
      <c r="C209" s="1178"/>
      <c r="D209" s="1178"/>
      <c r="E209" s="1178"/>
      <c r="F209" s="1178"/>
      <c r="G209" s="503" t="b">
        <v>0</v>
      </c>
      <c r="L209" s="500"/>
      <c r="M209" s="500"/>
      <c r="N209" s="500"/>
      <c r="O209" s="500"/>
    </row>
    <row r="210" spans="1:15" s="499" customFormat="1" ht="18.600000000000001" hidden="1" customHeight="1" x14ac:dyDescent="0.25">
      <c r="A210" s="1177" t="s">
        <v>766</v>
      </c>
      <c r="B210" s="1178"/>
      <c r="C210" s="1178"/>
      <c r="D210" s="1178"/>
      <c r="E210" s="1178"/>
      <c r="F210" s="1178"/>
      <c r="G210" s="503" t="b">
        <v>0</v>
      </c>
      <c r="L210" s="500"/>
      <c r="M210" s="500"/>
      <c r="N210" s="500"/>
      <c r="O210" s="500"/>
    </row>
    <row r="211" spans="1:15" s="499" customFormat="1" ht="18.600000000000001" hidden="1" customHeight="1" x14ac:dyDescent="0.25">
      <c r="A211" s="1177" t="s">
        <v>767</v>
      </c>
      <c r="B211" s="1178"/>
      <c r="C211" s="1178"/>
      <c r="D211" s="1178"/>
      <c r="E211" s="1178"/>
      <c r="F211" s="1178"/>
      <c r="G211" s="503" t="b">
        <v>0</v>
      </c>
      <c r="L211" s="500"/>
      <c r="M211" s="500"/>
      <c r="N211" s="500"/>
      <c r="O211" s="500"/>
    </row>
    <row r="212" spans="1:15" s="499" customFormat="1" ht="18.600000000000001" hidden="1" customHeight="1" x14ac:dyDescent="0.25">
      <c r="A212" s="1177" t="s">
        <v>768</v>
      </c>
      <c r="B212" s="1178"/>
      <c r="C212" s="1178"/>
      <c r="D212" s="1178"/>
      <c r="E212" s="1178"/>
      <c r="F212" s="1178"/>
      <c r="G212" s="503" t="b">
        <v>0</v>
      </c>
      <c r="L212" s="500"/>
      <c r="M212" s="500"/>
      <c r="N212" s="500"/>
      <c r="O212" s="500"/>
    </row>
    <row r="213" spans="1:15" s="499" customFormat="1" ht="18.600000000000001" hidden="1" customHeight="1" x14ac:dyDescent="0.25">
      <c r="A213" s="1177" t="s">
        <v>769</v>
      </c>
      <c r="B213" s="1178"/>
      <c r="C213" s="1178"/>
      <c r="D213" s="1178"/>
      <c r="E213" s="1178"/>
      <c r="F213" s="1178"/>
      <c r="G213" s="503" t="b">
        <v>0</v>
      </c>
      <c r="L213" s="500"/>
      <c r="M213" s="500"/>
      <c r="N213" s="500"/>
      <c r="O213" s="500"/>
    </row>
    <row r="214" spans="1:15" s="499" customFormat="1" ht="18.600000000000001" hidden="1" customHeight="1" x14ac:dyDescent="0.25">
      <c r="A214" s="1177" t="s">
        <v>770</v>
      </c>
      <c r="B214" s="1178"/>
      <c r="C214" s="1178"/>
      <c r="D214" s="1178"/>
      <c r="E214" s="1178"/>
      <c r="F214" s="1178"/>
      <c r="G214" s="503" t="b">
        <v>0</v>
      </c>
      <c r="H214" s="1182"/>
      <c r="I214" s="1182"/>
      <c r="L214" s="500"/>
      <c r="M214" s="500"/>
      <c r="N214" s="500"/>
      <c r="O214" s="500"/>
    </row>
    <row r="215" spans="1:15" s="499" customFormat="1" ht="18.600000000000001" hidden="1" customHeight="1" x14ac:dyDescent="0.25">
      <c r="A215" s="1177" t="s">
        <v>771</v>
      </c>
      <c r="B215" s="1178"/>
      <c r="C215" s="1178"/>
      <c r="D215" s="1178"/>
      <c r="E215" s="1178"/>
      <c r="F215" s="1178"/>
      <c r="G215" s="503" t="b">
        <v>1</v>
      </c>
      <c r="H215" s="504"/>
      <c r="I215" s="504"/>
      <c r="L215" s="500"/>
      <c r="M215" s="500"/>
      <c r="N215" s="500"/>
      <c r="O215" s="500"/>
    </row>
    <row r="216" spans="1:15" s="499" customFormat="1" ht="18.600000000000001" hidden="1" customHeight="1" x14ac:dyDescent="0.25">
      <c r="A216" s="1177" t="s">
        <v>772</v>
      </c>
      <c r="B216" s="1178"/>
      <c r="C216" s="1178"/>
      <c r="D216" s="1178"/>
      <c r="E216" s="1178"/>
      <c r="F216" s="1178"/>
      <c r="G216" s="503" t="b">
        <v>1</v>
      </c>
      <c r="L216" s="500"/>
      <c r="M216" s="500"/>
      <c r="N216" s="500"/>
      <c r="O216" s="500"/>
    </row>
    <row r="217" spans="1:15" s="499" customFormat="1" ht="18.600000000000001" hidden="1" customHeight="1" x14ac:dyDescent="0.25">
      <c r="A217" s="1177" t="s">
        <v>773</v>
      </c>
      <c r="B217" s="1178"/>
      <c r="C217" s="1178"/>
      <c r="D217" s="1178"/>
      <c r="E217" s="1178"/>
      <c r="F217" s="1178"/>
      <c r="G217" s="503" t="b">
        <v>0</v>
      </c>
      <c r="L217" s="500"/>
      <c r="M217" s="500"/>
      <c r="N217" s="500"/>
      <c r="O217" s="500"/>
    </row>
    <row r="218" spans="1:15" s="499" customFormat="1" ht="18.600000000000001" hidden="1" customHeight="1" x14ac:dyDescent="0.25">
      <c r="A218" s="1177" t="s">
        <v>774</v>
      </c>
      <c r="B218" s="1178"/>
      <c r="C218" s="1178"/>
      <c r="D218" s="1178"/>
      <c r="E218" s="1178"/>
      <c r="F218" s="1178"/>
      <c r="G218" s="503" t="b">
        <v>0</v>
      </c>
      <c r="L218" s="500"/>
      <c r="M218" s="500"/>
      <c r="N218" s="500"/>
      <c r="O218" s="500"/>
    </row>
    <row r="219" spans="1:15" s="499" customFormat="1" ht="18.600000000000001" hidden="1" customHeight="1" x14ac:dyDescent="0.25">
      <c r="A219" s="1177" t="s">
        <v>775</v>
      </c>
      <c r="B219" s="1178"/>
      <c r="C219" s="1178"/>
      <c r="D219" s="1178"/>
      <c r="E219" s="1178"/>
      <c r="F219" s="1178"/>
      <c r="G219" s="503" t="b">
        <v>1</v>
      </c>
      <c r="L219" s="500"/>
      <c r="M219" s="500"/>
      <c r="N219" s="500"/>
      <c r="O219" s="500"/>
    </row>
    <row r="220" spans="1:15" s="499" customFormat="1" ht="18.600000000000001" hidden="1" customHeight="1" x14ac:dyDescent="0.25">
      <c r="A220" s="1177" t="s">
        <v>776</v>
      </c>
      <c r="B220" s="1178"/>
      <c r="C220" s="1178"/>
      <c r="D220" s="1178"/>
      <c r="E220" s="1178"/>
      <c r="F220" s="1178"/>
      <c r="G220" s="503" t="b">
        <v>0</v>
      </c>
      <c r="L220" s="500"/>
      <c r="M220" s="500"/>
      <c r="N220" s="500"/>
      <c r="O220" s="500"/>
    </row>
    <row r="221" spans="1:15" s="499" customFormat="1" ht="18.600000000000001" hidden="1" customHeight="1" x14ac:dyDescent="0.25">
      <c r="A221" s="1177" t="s">
        <v>896</v>
      </c>
      <c r="B221" s="1178"/>
      <c r="C221" s="1178"/>
      <c r="D221" s="1178"/>
      <c r="E221" s="1178"/>
      <c r="F221" s="1178"/>
      <c r="G221" s="503"/>
      <c r="L221" s="500"/>
      <c r="M221" s="500"/>
      <c r="N221" s="500"/>
      <c r="O221" s="500"/>
    </row>
    <row r="222" spans="1:15" s="499" customFormat="1" ht="18.600000000000001" hidden="1" customHeight="1" x14ac:dyDescent="0.25">
      <c r="A222" s="1181" t="s">
        <v>895</v>
      </c>
      <c r="B222" s="1181"/>
      <c r="C222" s="1181"/>
      <c r="D222" s="1181"/>
      <c r="E222" s="1181"/>
      <c r="F222" s="1181"/>
      <c r="G222" s="502"/>
      <c r="L222" s="500"/>
      <c r="M222" s="500"/>
      <c r="N222" s="500"/>
      <c r="O222" s="500"/>
    </row>
    <row r="223" spans="1:15" s="499" customFormat="1" ht="18.600000000000001" hidden="1" customHeight="1" x14ac:dyDescent="0.25">
      <c r="A223" s="1181"/>
      <c r="B223" s="1181"/>
      <c r="C223" s="1181"/>
      <c r="D223" s="1181"/>
      <c r="E223" s="1181"/>
      <c r="F223" s="1181"/>
      <c r="G223" s="501"/>
      <c r="L223" s="500"/>
      <c r="M223" s="500"/>
      <c r="N223" s="500"/>
      <c r="O223" s="500"/>
    </row>
    <row r="224" spans="1:15" s="499" customFormat="1" ht="13.5" hidden="1" customHeight="1" x14ac:dyDescent="0.25">
      <c r="L224" s="500"/>
      <c r="M224" s="500"/>
      <c r="N224" s="500"/>
      <c r="O224" s="500"/>
    </row>
    <row r="225" spans="1:20" s="499" customFormat="1" ht="18.600000000000001" hidden="1" customHeight="1" x14ac:dyDescent="0.25">
      <c r="A225" s="500"/>
      <c r="L225" s="500"/>
      <c r="M225" s="500"/>
      <c r="N225" s="500"/>
      <c r="O225" s="500"/>
    </row>
    <row r="226" spans="1:20" ht="25.15" customHeight="1" x14ac:dyDescent="0.25">
      <c r="A226" s="1164" t="s">
        <v>1049</v>
      </c>
      <c r="B226" s="1164"/>
      <c r="C226" s="1164"/>
      <c r="D226" s="1164"/>
      <c r="E226" s="1164"/>
      <c r="F226" s="1164"/>
      <c r="G226" s="1164"/>
      <c r="H226" s="1164"/>
      <c r="I226" s="1164"/>
      <c r="J226" s="1164"/>
      <c r="K226" s="1164"/>
      <c r="L226" s="1164"/>
      <c r="M226" s="1164"/>
      <c r="N226" s="1164"/>
      <c r="O226" s="1164"/>
      <c r="P226" s="1164"/>
      <c r="Q226" s="1164"/>
      <c r="R226" s="1164"/>
      <c r="S226" s="1164"/>
      <c r="T226" s="1164"/>
    </row>
    <row r="227" spans="1:20" ht="19.899999999999999" hidden="1" customHeight="1" x14ac:dyDescent="0.25">
      <c r="A227" s="498"/>
      <c r="B227" s="498"/>
      <c r="C227" s="498"/>
      <c r="D227" s="498"/>
      <c r="E227" s="498"/>
      <c r="F227" s="498"/>
      <c r="G227" s="498"/>
      <c r="H227" s="498"/>
      <c r="I227" s="498"/>
      <c r="J227" s="498"/>
      <c r="K227" s="498"/>
      <c r="L227" s="498"/>
      <c r="M227" s="498"/>
      <c r="N227" s="498"/>
      <c r="O227" s="498"/>
      <c r="P227" s="498"/>
      <c r="Q227" s="498"/>
      <c r="R227" s="498"/>
      <c r="S227" s="498"/>
      <c r="T227" s="498"/>
    </row>
    <row r="228" spans="1:20" s="496" customFormat="1" ht="18.600000000000001" hidden="1" customHeight="1" x14ac:dyDescent="0.25">
      <c r="A228" s="496" t="s">
        <v>894</v>
      </c>
      <c r="K228" s="486" t="s">
        <v>9</v>
      </c>
      <c r="L228" s="497" t="b">
        <v>0</v>
      </c>
      <c r="M228" s="486" t="s">
        <v>8</v>
      </c>
      <c r="N228" s="497" t="b">
        <v>1</v>
      </c>
    </row>
    <row r="229" spans="1:20" ht="18.600000000000001" hidden="1" customHeight="1" x14ac:dyDescent="0.25"/>
    <row r="230" spans="1:20" ht="18.600000000000001" hidden="1" customHeight="1" x14ac:dyDescent="0.25">
      <c r="A230" s="496" t="s">
        <v>893</v>
      </c>
    </row>
    <row r="231" spans="1:20" ht="18.600000000000001" hidden="1" customHeight="1" x14ac:dyDescent="0.25"/>
    <row r="232" spans="1:20" ht="18.600000000000001" hidden="1" customHeight="1" x14ac:dyDescent="0.25">
      <c r="H232" s="1165" t="s">
        <v>892</v>
      </c>
      <c r="I232" s="1166"/>
      <c r="J232" s="1169" t="s">
        <v>891</v>
      </c>
      <c r="K232" s="1170"/>
      <c r="L232" s="1170"/>
      <c r="M232" s="1171"/>
    </row>
    <row r="233" spans="1:20" ht="39.6" hidden="1" customHeight="1" x14ac:dyDescent="0.25">
      <c r="H233" s="1167"/>
      <c r="I233" s="1168"/>
      <c r="J233" s="1172" t="s">
        <v>890</v>
      </c>
      <c r="K233" s="1173"/>
      <c r="L233" s="1172" t="s">
        <v>889</v>
      </c>
      <c r="M233" s="1173"/>
    </row>
    <row r="234" spans="1:20" ht="18.600000000000001" hidden="1" customHeight="1" x14ac:dyDescent="0.25">
      <c r="A234" s="1174" t="s">
        <v>888</v>
      </c>
      <c r="B234" s="1175"/>
      <c r="C234" s="1175"/>
      <c r="D234" s="1175"/>
      <c r="E234" s="1175"/>
      <c r="F234" s="1175"/>
      <c r="G234" s="1176"/>
      <c r="H234" s="1179" t="b">
        <v>0</v>
      </c>
      <c r="I234" s="1180"/>
      <c r="J234" s="1179" t="b">
        <v>0</v>
      </c>
      <c r="K234" s="1180"/>
      <c r="L234" s="1179" t="b">
        <v>0</v>
      </c>
      <c r="M234" s="1180"/>
    </row>
    <row r="235" spans="1:20" ht="18.600000000000001" hidden="1" customHeight="1" x14ac:dyDescent="0.25">
      <c r="A235" s="1157" t="s">
        <v>887</v>
      </c>
      <c r="B235" s="1162"/>
      <c r="C235" s="1162"/>
      <c r="D235" s="1162"/>
      <c r="E235" s="1162"/>
      <c r="F235" s="1162"/>
      <c r="G235" s="1163"/>
      <c r="H235" s="1160" t="b">
        <v>0</v>
      </c>
      <c r="I235" s="1161"/>
      <c r="J235" s="1160" t="b">
        <v>0</v>
      </c>
      <c r="K235" s="1161"/>
      <c r="L235" s="1160" t="b">
        <v>0</v>
      </c>
      <c r="M235" s="1161"/>
    </row>
    <row r="236" spans="1:20" ht="18.600000000000001" hidden="1" customHeight="1" x14ac:dyDescent="0.25">
      <c r="A236" s="1157" t="s">
        <v>886</v>
      </c>
      <c r="B236" s="1162"/>
      <c r="C236" s="1162"/>
      <c r="D236" s="1162"/>
      <c r="E236" s="1162"/>
      <c r="F236" s="1162"/>
      <c r="G236" s="1163"/>
      <c r="H236" s="1160" t="b">
        <v>0</v>
      </c>
      <c r="I236" s="1161"/>
      <c r="J236" s="1160" t="b">
        <v>0</v>
      </c>
      <c r="K236" s="1161"/>
      <c r="L236" s="1160" t="b">
        <v>0</v>
      </c>
      <c r="M236" s="1161"/>
    </row>
    <row r="237" spans="1:20" ht="31.9" hidden="1" customHeight="1" x14ac:dyDescent="0.25">
      <c r="A237" s="1157" t="s">
        <v>885</v>
      </c>
      <c r="B237" s="1158"/>
      <c r="C237" s="1158"/>
      <c r="D237" s="1158"/>
      <c r="E237" s="1158"/>
      <c r="F237" s="1158"/>
      <c r="G237" s="1159"/>
      <c r="H237" s="1160" t="b">
        <v>0</v>
      </c>
      <c r="I237" s="1161"/>
      <c r="J237" s="1160" t="b">
        <v>0</v>
      </c>
      <c r="K237" s="1161"/>
      <c r="L237" s="1160" t="b">
        <v>0</v>
      </c>
      <c r="M237" s="1161"/>
    </row>
    <row r="238" spans="1:20" ht="24" hidden="1" customHeight="1" x14ac:dyDescent="0.25">
      <c r="A238" s="1157" t="s">
        <v>884</v>
      </c>
      <c r="B238" s="1158"/>
      <c r="C238" s="1158"/>
      <c r="D238" s="1158"/>
      <c r="E238" s="1158"/>
      <c r="F238" s="1158"/>
      <c r="G238" s="1159"/>
      <c r="H238" s="1160" t="b">
        <v>0</v>
      </c>
      <c r="I238" s="1161"/>
      <c r="J238" s="1160" t="b">
        <v>0</v>
      </c>
      <c r="K238" s="1161"/>
      <c r="L238" s="1160" t="b">
        <v>0</v>
      </c>
      <c r="M238" s="1161"/>
    </row>
    <row r="239" spans="1:20" ht="18.600000000000001" hidden="1" customHeight="1" x14ac:dyDescent="0.25">
      <c r="A239" s="1157" t="s">
        <v>883</v>
      </c>
      <c r="B239" s="1158"/>
      <c r="C239" s="1158"/>
      <c r="D239" s="1158"/>
      <c r="E239" s="1158"/>
      <c r="F239" s="1158"/>
      <c r="G239" s="1159"/>
      <c r="H239" s="1160" t="b">
        <v>0</v>
      </c>
      <c r="I239" s="1161"/>
      <c r="J239" s="1160" t="b">
        <v>0</v>
      </c>
      <c r="K239" s="1161"/>
      <c r="L239" s="1160" t="b">
        <v>0</v>
      </c>
      <c r="M239" s="1161"/>
    </row>
    <row r="240" spans="1:20" ht="18.600000000000001" hidden="1" customHeight="1" x14ac:dyDescent="0.25">
      <c r="A240" s="1157" t="s">
        <v>882</v>
      </c>
      <c r="B240" s="1158"/>
      <c r="C240" s="1158"/>
      <c r="D240" s="1158"/>
      <c r="E240" s="1158"/>
      <c r="F240" s="1158"/>
      <c r="G240" s="1159"/>
      <c r="H240" s="1160" t="b">
        <v>0</v>
      </c>
      <c r="I240" s="1161"/>
      <c r="J240" s="1160" t="b">
        <v>0</v>
      </c>
      <c r="K240" s="1161"/>
      <c r="L240" s="1160" t="b">
        <v>0</v>
      </c>
      <c r="M240" s="1161"/>
    </row>
    <row r="241" spans="1:20" ht="18.600000000000001" hidden="1" customHeight="1" x14ac:dyDescent="0.25">
      <c r="A241" s="1157" t="s">
        <v>881</v>
      </c>
      <c r="B241" s="1158"/>
      <c r="C241" s="1158"/>
      <c r="D241" s="1158"/>
      <c r="E241" s="1158"/>
      <c r="F241" s="1158"/>
      <c r="G241" s="1159"/>
      <c r="H241" s="1160" t="b">
        <v>0</v>
      </c>
      <c r="I241" s="1161"/>
      <c r="J241" s="1160" t="b">
        <v>0</v>
      </c>
      <c r="K241" s="1161"/>
      <c r="L241" s="1160" t="b">
        <v>0</v>
      </c>
      <c r="M241" s="1161"/>
    </row>
    <row r="242" spans="1:20" ht="18.600000000000001" hidden="1" customHeight="1" x14ac:dyDescent="0.25">
      <c r="A242" s="1157" t="s">
        <v>880</v>
      </c>
      <c r="B242" s="1158"/>
      <c r="C242" s="1158"/>
      <c r="D242" s="1158"/>
      <c r="E242" s="1158"/>
      <c r="F242" s="1158"/>
      <c r="G242" s="1159"/>
      <c r="H242" s="1160" t="b">
        <v>0</v>
      </c>
      <c r="I242" s="1161"/>
      <c r="J242" s="1160" t="b">
        <v>0</v>
      </c>
      <c r="K242" s="1161"/>
      <c r="L242" s="1160" t="b">
        <v>0</v>
      </c>
      <c r="M242" s="1161"/>
    </row>
    <row r="243" spans="1:20" ht="18.600000000000001" hidden="1" customHeight="1" x14ac:dyDescent="0.25">
      <c r="A243" s="1136" t="s">
        <v>393</v>
      </c>
      <c r="B243" s="1137"/>
      <c r="C243" s="1137"/>
      <c r="D243" s="1137"/>
      <c r="E243" s="1137"/>
      <c r="F243" s="1137"/>
      <c r="G243" s="1138"/>
      <c r="H243" s="1139" t="b">
        <v>0</v>
      </c>
      <c r="I243" s="1140"/>
      <c r="J243" s="1139" t="b">
        <v>0</v>
      </c>
      <c r="K243" s="1140"/>
      <c r="L243" s="1139" t="b">
        <v>0</v>
      </c>
      <c r="M243" s="1140"/>
    </row>
    <row r="244" spans="1:20" ht="18.600000000000001" hidden="1" customHeight="1" x14ac:dyDescent="0.25">
      <c r="A244" s="1063" t="s">
        <v>879</v>
      </c>
      <c r="B244" s="1153"/>
      <c r="C244" s="1153"/>
      <c r="D244" s="1153"/>
      <c r="E244" s="1153"/>
      <c r="F244" s="1153"/>
      <c r="G244" s="1154"/>
      <c r="H244" s="495"/>
      <c r="I244" s="488"/>
      <c r="J244" s="495"/>
      <c r="K244" s="488"/>
      <c r="L244" s="495"/>
      <c r="M244" s="488"/>
    </row>
    <row r="245" spans="1:20" ht="18.600000000000001" hidden="1" customHeight="1" x14ac:dyDescent="0.25">
      <c r="A245" s="1101"/>
      <c r="B245" s="1102"/>
      <c r="C245" s="1102"/>
      <c r="D245" s="1102"/>
      <c r="E245" s="1102"/>
      <c r="F245" s="1102"/>
      <c r="G245" s="1155"/>
      <c r="H245" s="494"/>
      <c r="I245" s="493"/>
      <c r="J245" s="494"/>
      <c r="K245" s="493"/>
      <c r="L245" s="494"/>
      <c r="M245" s="493"/>
    </row>
    <row r="246" spans="1:20" ht="18.600000000000001" hidden="1" customHeight="1" x14ac:dyDescent="0.25">
      <c r="A246" s="492" t="s">
        <v>878</v>
      </c>
    </row>
    <row r="247" spans="1:20" ht="18.600000000000001" hidden="1" customHeight="1" x14ac:dyDescent="0.25">
      <c r="A247" s="492" t="s">
        <v>877</v>
      </c>
    </row>
    <row r="248" spans="1:20" ht="31.15" hidden="1" customHeight="1" x14ac:dyDescent="0.25">
      <c r="A248" s="1156" t="s">
        <v>876</v>
      </c>
      <c r="B248" s="1156"/>
      <c r="C248" s="1156"/>
      <c r="D248" s="1156"/>
      <c r="E248" s="1156"/>
      <c r="F248" s="1156"/>
      <c r="G248" s="1156"/>
      <c r="H248" s="1156"/>
      <c r="I248" s="1156"/>
      <c r="J248" s="1156"/>
      <c r="K248" s="1156"/>
      <c r="L248" s="1156"/>
      <c r="M248" s="1156"/>
    </row>
    <row r="249" spans="1:20" ht="18.600000000000001" customHeight="1" x14ac:dyDescent="0.25"/>
    <row r="250" spans="1:20" ht="18.600000000000001" customHeight="1" x14ac:dyDescent="0.25">
      <c r="A250" s="485" t="s">
        <v>1056</v>
      </c>
    </row>
    <row r="251" spans="1:20" ht="18.600000000000001" customHeight="1" x14ac:dyDescent="0.25">
      <c r="A251" s="490"/>
      <c r="G251" s="1118" t="s">
        <v>23</v>
      </c>
      <c r="H251" s="1119"/>
      <c r="I251" s="1118" t="s">
        <v>871</v>
      </c>
      <c r="J251" s="1119"/>
      <c r="K251" s="1118" t="s">
        <v>26</v>
      </c>
      <c r="L251" s="1119"/>
    </row>
    <row r="252" spans="1:20" ht="18.600000000000001" customHeight="1" x14ac:dyDescent="0.25">
      <c r="G252" s="1120"/>
      <c r="H252" s="1121"/>
      <c r="I252" s="1120"/>
      <c r="J252" s="1121"/>
      <c r="K252" s="1120"/>
      <c r="L252" s="1121"/>
    </row>
    <row r="253" spans="1:20" ht="36.6" customHeight="1" x14ac:dyDescent="0.25">
      <c r="A253" s="1131" t="s">
        <v>1051</v>
      </c>
      <c r="B253" s="1132"/>
      <c r="C253" s="1132"/>
      <c r="D253" s="1132"/>
      <c r="E253" s="1132"/>
      <c r="F253" s="1133"/>
      <c r="G253" s="1134"/>
      <c r="H253" s="1135"/>
      <c r="I253" s="1134"/>
      <c r="J253" s="1135"/>
      <c r="K253" s="1134"/>
      <c r="L253" s="1135"/>
    </row>
    <row r="254" spans="1:20" ht="27.75" customHeight="1" x14ac:dyDescent="0.25">
      <c r="A254" s="1141" t="s">
        <v>1052</v>
      </c>
      <c r="B254" s="1142"/>
      <c r="C254" s="1142"/>
      <c r="D254" s="1142"/>
      <c r="E254" s="1142"/>
      <c r="F254" s="1143"/>
      <c r="G254" s="1144"/>
      <c r="H254" s="1145"/>
      <c r="I254" s="1144"/>
      <c r="J254" s="1145"/>
      <c r="K254" s="1144"/>
      <c r="L254" s="1145"/>
      <c r="Q254" s="486"/>
      <c r="R254" s="486"/>
      <c r="S254" s="486"/>
      <c r="T254" s="486"/>
    </row>
    <row r="255" spans="1:20" ht="18.600000000000001" customHeight="1" x14ac:dyDescent="0.25">
      <c r="A255" s="489" t="s">
        <v>875</v>
      </c>
      <c r="F255" s="488"/>
      <c r="G255" s="1146"/>
      <c r="H255" s="1147"/>
      <c r="I255" s="1146"/>
      <c r="J255" s="1147"/>
      <c r="K255" s="1146"/>
      <c r="L255" s="1147"/>
    </row>
    <row r="256" spans="1:20" ht="18.600000000000001" customHeight="1" x14ac:dyDescent="0.25">
      <c r="A256" s="1150" t="s">
        <v>874</v>
      </c>
      <c r="B256" s="1151"/>
      <c r="C256" s="1151"/>
      <c r="D256" s="1151"/>
      <c r="E256" s="1151"/>
      <c r="F256" s="1152"/>
      <c r="G256" s="1148"/>
      <c r="H256" s="1149"/>
      <c r="I256" s="1148"/>
      <c r="J256" s="1149"/>
      <c r="K256" s="1148"/>
      <c r="L256" s="1149"/>
    </row>
    <row r="257" spans="1:15" ht="18.600000000000001" customHeight="1" x14ac:dyDescent="0.25">
      <c r="L257"/>
      <c r="M257"/>
      <c r="N257"/>
      <c r="O257"/>
    </row>
    <row r="258" spans="1:15" ht="18.600000000000001" customHeight="1" x14ac:dyDescent="0.25">
      <c r="A258" s="617" t="s">
        <v>1053</v>
      </c>
      <c r="B258" s="455"/>
      <c r="C258" s="455"/>
      <c r="D258" s="455"/>
      <c r="E258" s="455"/>
      <c r="F258" s="455"/>
      <c r="G258" s="455"/>
      <c r="H258" s="455"/>
      <c r="I258" s="455"/>
      <c r="J258" s="455"/>
      <c r="L258" s="486" t="s">
        <v>9</v>
      </c>
      <c r="M258" s="487" t="b">
        <v>0</v>
      </c>
      <c r="N258" s="486" t="s">
        <v>8</v>
      </c>
      <c r="O258" s="337" t="b">
        <v>0</v>
      </c>
    </row>
    <row r="259" spans="1:15" ht="18.600000000000001" customHeight="1" x14ac:dyDescent="0.25">
      <c r="A259" s="618"/>
      <c r="B259" s="618"/>
      <c r="C259" s="618"/>
      <c r="D259" s="618"/>
      <c r="E259" s="618"/>
      <c r="F259" s="618"/>
      <c r="G259" s="618"/>
      <c r="H259" s="618"/>
      <c r="I259" s="618"/>
      <c r="L259"/>
      <c r="M259"/>
      <c r="N259"/>
      <c r="O259"/>
    </row>
    <row r="260" spans="1:15" ht="18.600000000000001" customHeight="1" x14ac:dyDescent="0.25">
      <c r="A260" s="617" t="s">
        <v>873</v>
      </c>
      <c r="B260" s="618"/>
      <c r="C260" s="1125" t="s">
        <v>872</v>
      </c>
      <c r="D260" s="1126"/>
      <c r="E260" s="1126"/>
      <c r="F260" s="1126"/>
      <c r="G260" s="1126"/>
      <c r="H260" s="1126"/>
      <c r="I260" s="1126"/>
      <c r="J260" s="1126"/>
      <c r="K260" s="1127"/>
    </row>
    <row r="261" spans="1:15" ht="18.600000000000001" customHeight="1" x14ac:dyDescent="0.25">
      <c r="A261" s="619"/>
      <c r="B261" s="618"/>
      <c r="C261" s="1128"/>
      <c r="D261" s="1129"/>
      <c r="E261" s="1129"/>
      <c r="F261" s="1129"/>
      <c r="G261" s="1129"/>
      <c r="H261" s="1129"/>
      <c r="I261" s="1129"/>
      <c r="J261" s="1129"/>
      <c r="K261" s="1130"/>
    </row>
    <row r="262" spans="1:15" ht="18.600000000000001" customHeight="1" x14ac:dyDescent="0.25"/>
    <row r="263" spans="1:15" ht="18.600000000000001" customHeight="1" x14ac:dyDescent="0.25">
      <c r="A263" s="485" t="s">
        <v>1054</v>
      </c>
    </row>
    <row r="264" spans="1:15" ht="18.600000000000001" customHeight="1" x14ac:dyDescent="0.25">
      <c r="G264" s="1118" t="s">
        <v>23</v>
      </c>
      <c r="H264" s="1119"/>
      <c r="I264" s="1118" t="s">
        <v>871</v>
      </c>
      <c r="J264" s="1119"/>
      <c r="K264" s="1118" t="s">
        <v>26</v>
      </c>
      <c r="L264" s="1119"/>
    </row>
    <row r="265" spans="1:15" ht="18.600000000000001" customHeight="1" x14ac:dyDescent="0.25">
      <c r="G265" s="1120"/>
      <c r="H265" s="1121"/>
      <c r="I265" s="1120"/>
      <c r="J265" s="1121"/>
      <c r="K265" s="1120"/>
      <c r="L265" s="1121"/>
    </row>
    <row r="266" spans="1:15" ht="31.9" customHeight="1" x14ac:dyDescent="0.25">
      <c r="A266" s="1122" t="s">
        <v>1055</v>
      </c>
      <c r="B266" s="1123"/>
      <c r="C266" s="1123"/>
      <c r="D266" s="1123"/>
      <c r="E266" s="1123"/>
      <c r="F266" s="1124"/>
      <c r="G266" s="1284"/>
      <c r="H266" s="1284"/>
      <c r="I266" s="1284"/>
      <c r="J266" s="1284"/>
      <c r="K266" s="1284"/>
      <c r="L266" s="1284"/>
    </row>
    <row r="267" spans="1:15" ht="18.600000000000001" customHeight="1" x14ac:dyDescent="0.25"/>
    <row r="268" spans="1:15" ht="18.600000000000001" customHeight="1" x14ac:dyDescent="0.25">
      <c r="A268" s="888" t="s">
        <v>547</v>
      </c>
      <c r="B268" s="888"/>
      <c r="C268" s="888"/>
      <c r="D268" s="888"/>
      <c r="E268" s="888"/>
      <c r="F268" s="888"/>
      <c r="G268" s="888"/>
      <c r="H268" s="888"/>
      <c r="I268" s="888"/>
      <c r="J268" s="888"/>
      <c r="K268" s="888"/>
      <c r="L268" s="888"/>
      <c r="M268" s="888"/>
      <c r="N268" s="888"/>
      <c r="O268" s="888"/>
    </row>
    <row r="269" spans="1:15" ht="18.600000000000001" hidden="1" customHeight="1" x14ac:dyDescent="0.25"/>
    <row r="270" spans="1:15" ht="18.600000000000001" hidden="1" customHeight="1" x14ac:dyDescent="0.25"/>
    <row r="271" spans="1:15" ht="18.600000000000001" hidden="1" customHeight="1" x14ac:dyDescent="0.25"/>
    <row r="272" spans="1:15" ht="18.600000000000001" hidden="1" customHeight="1" x14ac:dyDescent="0.25"/>
    <row r="273" ht="18.600000000000001" hidden="1" customHeight="1" x14ac:dyDescent="0.25"/>
    <row r="274" ht="18.600000000000001" hidden="1" customHeight="1" x14ac:dyDescent="0.25"/>
    <row r="275" ht="18.600000000000001" hidden="1" customHeight="1" x14ac:dyDescent="0.25"/>
    <row r="276" ht="18.600000000000001" hidden="1" customHeight="1" x14ac:dyDescent="0.25"/>
    <row r="277" ht="18.600000000000001" hidden="1" customHeight="1" x14ac:dyDescent="0.25"/>
    <row r="278" ht="18.600000000000001" hidden="1" customHeight="1" x14ac:dyDescent="0.25"/>
    <row r="279" ht="18.600000000000001" hidden="1" customHeight="1" x14ac:dyDescent="0.25"/>
    <row r="280" ht="18.600000000000001" hidden="1" customHeight="1" x14ac:dyDescent="0.25"/>
    <row r="281" ht="18.600000000000001" hidden="1" customHeight="1" x14ac:dyDescent="0.25"/>
    <row r="282" ht="18.600000000000001" hidden="1" customHeight="1" x14ac:dyDescent="0.25"/>
    <row r="283" ht="18.600000000000001" hidden="1" customHeight="1" x14ac:dyDescent="0.25"/>
    <row r="284" ht="18.600000000000001" hidden="1" customHeight="1" x14ac:dyDescent="0.25"/>
    <row r="285" ht="18.600000000000001" hidden="1" customHeight="1" x14ac:dyDescent="0.25"/>
    <row r="286" ht="18.600000000000001" hidden="1" customHeight="1" x14ac:dyDescent="0.25"/>
    <row r="287" ht="18.600000000000001" hidden="1" customHeight="1" x14ac:dyDescent="0.25"/>
    <row r="288" ht="18.600000000000001" hidden="1" customHeight="1" x14ac:dyDescent="0.25"/>
    <row r="289" ht="18.600000000000001" hidden="1" customHeight="1" x14ac:dyDescent="0.25"/>
    <row r="290" ht="18.600000000000001" hidden="1" customHeight="1" x14ac:dyDescent="0.25"/>
    <row r="291" ht="18.600000000000001" hidden="1" customHeight="1" x14ac:dyDescent="0.25"/>
    <row r="292" ht="18.600000000000001" hidden="1" customHeight="1" x14ac:dyDescent="0.25"/>
    <row r="293" ht="18.600000000000001" hidden="1" customHeight="1" x14ac:dyDescent="0.25"/>
    <row r="294" ht="18.600000000000001" hidden="1" customHeight="1" x14ac:dyDescent="0.25"/>
    <row r="295" ht="18.600000000000001" hidden="1" customHeight="1" x14ac:dyDescent="0.25"/>
    <row r="296" ht="18.600000000000001" hidden="1" customHeight="1" x14ac:dyDescent="0.25"/>
    <row r="297" ht="18.600000000000001" hidden="1" customHeight="1" x14ac:dyDescent="0.25"/>
    <row r="298" ht="18.600000000000001" hidden="1" customHeight="1" x14ac:dyDescent="0.25"/>
    <row r="299" ht="18.600000000000001" hidden="1" customHeight="1" x14ac:dyDescent="0.25"/>
    <row r="300" ht="18.600000000000001" hidden="1" customHeight="1" x14ac:dyDescent="0.25"/>
    <row r="301" ht="18.600000000000001" hidden="1" customHeight="1" x14ac:dyDescent="0.25"/>
    <row r="302" ht="18.600000000000001" hidden="1" customHeight="1" x14ac:dyDescent="0.25"/>
    <row r="303" ht="18.600000000000001" hidden="1" customHeight="1" x14ac:dyDescent="0.25"/>
    <row r="304" ht="18.600000000000001" hidden="1" customHeight="1" x14ac:dyDescent="0.25"/>
    <row r="305" ht="18.600000000000001" hidden="1" customHeight="1" x14ac:dyDescent="0.25"/>
    <row r="306" ht="18.600000000000001" hidden="1" customHeight="1" x14ac:dyDescent="0.25"/>
    <row r="307" ht="18.600000000000001" hidden="1" customHeight="1" x14ac:dyDescent="0.25"/>
    <row r="308" ht="18.600000000000001" hidden="1" customHeight="1" x14ac:dyDescent="0.25"/>
    <row r="309" ht="18.600000000000001" hidden="1" customHeight="1" x14ac:dyDescent="0.25"/>
  </sheetData>
  <sheetProtection algorithmName="SHA-512" hashValue="5oKhB+tL7UkIT1+JKSulHQnaFuDWjkL/kAXDVk3yI0Ocdi8/Qx/a5UXS7p0HwAZLW77w6HKO3TXpYdSOqKWfxw==" saltValue="jchyzzPpg9mOFXIxs9XW1Q==" spinCount="100000" sheet="1" objects="1" scenarios="1"/>
  <protectedRanges>
    <protectedRange sqref="S64:T65" name="Intervallo1_1"/>
    <protectedRange sqref="C26:D42" name="Intervallo1"/>
  </protectedRanges>
  <mergeCells count="317">
    <mergeCell ref="A268:O268"/>
    <mergeCell ref="A91:D91"/>
    <mergeCell ref="E91:F91"/>
    <mergeCell ref="G91:H91"/>
    <mergeCell ref="I91:J91"/>
    <mergeCell ref="A81:K81"/>
    <mergeCell ref="A83:J83"/>
    <mergeCell ref="G266:H266"/>
    <mergeCell ref="I266:J266"/>
    <mergeCell ref="K266:L266"/>
    <mergeCell ref="D107:N108"/>
    <mergeCell ref="A87:D87"/>
    <mergeCell ref="E87:F87"/>
    <mergeCell ref="G87:H87"/>
    <mergeCell ref="I87:J87"/>
    <mergeCell ref="A88:D88"/>
    <mergeCell ref="E88:F88"/>
    <mergeCell ref="G88:H88"/>
    <mergeCell ref="I88:J88"/>
    <mergeCell ref="A89:D89"/>
    <mergeCell ref="E89:F89"/>
    <mergeCell ref="G89:H89"/>
    <mergeCell ref="I89:J89"/>
    <mergeCell ref="A90:D90"/>
    <mergeCell ref="E90:F90"/>
    <mergeCell ref="G90:H90"/>
    <mergeCell ref="I90:J90"/>
    <mergeCell ref="A1:B3"/>
    <mergeCell ref="C1:K3"/>
    <mergeCell ref="C5:D5"/>
    <mergeCell ref="H6:J6"/>
    <mergeCell ref="A8:T8"/>
    <mergeCell ref="A10:E10"/>
    <mergeCell ref="F10:K10"/>
    <mergeCell ref="N10:O10"/>
    <mergeCell ref="P10:R10"/>
    <mergeCell ref="A49:B49"/>
    <mergeCell ref="A50:B50"/>
    <mergeCell ref="A51:B51"/>
    <mergeCell ref="A12:C12"/>
    <mergeCell ref="D12:H12"/>
    <mergeCell ref="N12:O14"/>
    <mergeCell ref="P12:S12"/>
    <mergeCell ref="P13:S13"/>
    <mergeCell ref="A14:B16"/>
    <mergeCell ref="C14:E14"/>
    <mergeCell ref="G14:I14"/>
    <mergeCell ref="P14:S14"/>
    <mergeCell ref="C15:E15"/>
    <mergeCell ref="G15:I15"/>
    <mergeCell ref="C16:E16"/>
    <mergeCell ref="F16:J16"/>
    <mergeCell ref="A20:T20"/>
    <mergeCell ref="C24:D24"/>
    <mergeCell ref="A26:B26"/>
    <mergeCell ref="A27:A33"/>
    <mergeCell ref="A34:A35"/>
    <mergeCell ref="A36:A41"/>
    <mergeCell ref="A42:B42"/>
    <mergeCell ref="C46:D46"/>
    <mergeCell ref="E46:F46"/>
    <mergeCell ref="G46:H46"/>
    <mergeCell ref="I46:J46"/>
    <mergeCell ref="A48:B48"/>
    <mergeCell ref="E55:F56"/>
    <mergeCell ref="G55:H56"/>
    <mergeCell ref="I55:J56"/>
    <mergeCell ref="K55:L56"/>
    <mergeCell ref="M55:N56"/>
    <mergeCell ref="M58:N58"/>
    <mergeCell ref="O55:R56"/>
    <mergeCell ref="A57:B57"/>
    <mergeCell ref="C57:D57"/>
    <mergeCell ref="E57:F57"/>
    <mergeCell ref="G57:H57"/>
    <mergeCell ref="I57:J57"/>
    <mergeCell ref="K57:L57"/>
    <mergeCell ref="M57:N57"/>
    <mergeCell ref="O57:R57"/>
    <mergeCell ref="C55:D56"/>
    <mergeCell ref="J78:T78"/>
    <mergeCell ref="A79:J79"/>
    <mergeCell ref="A67:T67"/>
    <mergeCell ref="J72:T72"/>
    <mergeCell ref="A73:J73"/>
    <mergeCell ref="J74:T74"/>
    <mergeCell ref="A75:J75"/>
    <mergeCell ref="J76:T76"/>
    <mergeCell ref="C58:D58"/>
    <mergeCell ref="E58:F58"/>
    <mergeCell ref="G58:H58"/>
    <mergeCell ref="I58:J58"/>
    <mergeCell ref="K58:L58"/>
    <mergeCell ref="A77:J77"/>
    <mergeCell ref="O58:R58"/>
    <mergeCell ref="A59:B59"/>
    <mergeCell ref="C59:D59"/>
    <mergeCell ref="E59:F59"/>
    <mergeCell ref="G59:H59"/>
    <mergeCell ref="I59:J59"/>
    <mergeCell ref="K59:L59"/>
    <mergeCell ref="M59:N59"/>
    <mergeCell ref="O59:R59"/>
    <mergeCell ref="A58:B58"/>
    <mergeCell ref="A99:D99"/>
    <mergeCell ref="E99:F99"/>
    <mergeCell ref="G99:H99"/>
    <mergeCell ref="I99:J99"/>
    <mergeCell ref="A100:D100"/>
    <mergeCell ref="E100:F100"/>
    <mergeCell ref="G100:H100"/>
    <mergeCell ref="I100:J100"/>
    <mergeCell ref="A92:D92"/>
    <mergeCell ref="E92:F92"/>
    <mergeCell ref="G92:H92"/>
    <mergeCell ref="I92:J92"/>
    <mergeCell ref="A93:D93"/>
    <mergeCell ref="E93:F93"/>
    <mergeCell ref="G93:H93"/>
    <mergeCell ref="I93:J93"/>
    <mergeCell ref="A94:D94"/>
    <mergeCell ref="E94:F94"/>
    <mergeCell ref="G94:H94"/>
    <mergeCell ref="I94:J94"/>
    <mergeCell ref="A95:D95"/>
    <mergeCell ref="E95:F95"/>
    <mergeCell ref="G95:H95"/>
    <mergeCell ref="I95:J95"/>
    <mergeCell ref="A96:D96"/>
    <mergeCell ref="E96:F96"/>
    <mergeCell ref="G96:H96"/>
    <mergeCell ref="I96:J96"/>
    <mergeCell ref="A98:D98"/>
    <mergeCell ref="E98:F98"/>
    <mergeCell ref="G98:H98"/>
    <mergeCell ref="I98:J98"/>
    <mergeCell ref="A97:D97"/>
    <mergeCell ref="E97:F97"/>
    <mergeCell ref="G97:H97"/>
    <mergeCell ref="I97:J97"/>
    <mergeCell ref="A137:T137"/>
    <mergeCell ref="A142:H142"/>
    <mergeCell ref="M142:P142"/>
    <mergeCell ref="A143:H143"/>
    <mergeCell ref="M143:P143"/>
    <mergeCell ref="A144:H144"/>
    <mergeCell ref="A113:I113"/>
    <mergeCell ref="A114:I114"/>
    <mergeCell ref="A115:I115"/>
    <mergeCell ref="A116:I116"/>
    <mergeCell ref="A119:T119"/>
    <mergeCell ref="A122:G122"/>
    <mergeCell ref="M122:T122"/>
    <mergeCell ref="M123:T123"/>
    <mergeCell ref="M124:T124"/>
    <mergeCell ref="G127:H127"/>
    <mergeCell ref="I127:J127"/>
    <mergeCell ref="K127:L127"/>
    <mergeCell ref="G130:H130"/>
    <mergeCell ref="I130:J130"/>
    <mergeCell ref="K130:L130"/>
    <mergeCell ref="N159:P159"/>
    <mergeCell ref="Q159:R159"/>
    <mergeCell ref="N160:P160"/>
    <mergeCell ref="M144:P144"/>
    <mergeCell ref="G157:H158"/>
    <mergeCell ref="I157:M157"/>
    <mergeCell ref="N157:R157"/>
    <mergeCell ref="I158:K158"/>
    <mergeCell ref="L158:M158"/>
    <mergeCell ref="N158:P158"/>
    <mergeCell ref="A148:H148"/>
    <mergeCell ref="N148:P148"/>
    <mergeCell ref="Q148:S148"/>
    <mergeCell ref="J147:K147"/>
    <mergeCell ref="L147:M147"/>
    <mergeCell ref="N147:P147"/>
    <mergeCell ref="Q147:S147"/>
    <mergeCell ref="G159:H159"/>
    <mergeCell ref="I159:K159"/>
    <mergeCell ref="L159:M159"/>
    <mergeCell ref="G160:H160"/>
    <mergeCell ref="I160:K160"/>
    <mergeCell ref="L160:M160"/>
    <mergeCell ref="A149:C149"/>
    <mergeCell ref="D149:L149"/>
    <mergeCell ref="A153:I153"/>
    <mergeCell ref="K172:L172"/>
    <mergeCell ref="A173:G173"/>
    <mergeCell ref="I173:J173"/>
    <mergeCell ref="K173:L173"/>
    <mergeCell ref="A180:L180"/>
    <mergeCell ref="A182:K182"/>
    <mergeCell ref="I178:J178"/>
    <mergeCell ref="K178:L178"/>
    <mergeCell ref="K169:L169"/>
    <mergeCell ref="Q160:R160"/>
    <mergeCell ref="A174:G174"/>
    <mergeCell ref="I174:J174"/>
    <mergeCell ref="K174:L174"/>
    <mergeCell ref="A175:G175"/>
    <mergeCell ref="I175:J175"/>
    <mergeCell ref="K175:L175"/>
    <mergeCell ref="A171:G171"/>
    <mergeCell ref="A172:G172"/>
    <mergeCell ref="I172:J172"/>
    <mergeCell ref="A170:G170"/>
    <mergeCell ref="I170:J170"/>
    <mergeCell ref="K170:L170"/>
    <mergeCell ref="A163:T163"/>
    <mergeCell ref="A167:L168"/>
    <mergeCell ref="I169:J169"/>
    <mergeCell ref="A184:K184"/>
    <mergeCell ref="A186:E186"/>
    <mergeCell ref="L190:M190"/>
    <mergeCell ref="N190:O190"/>
    <mergeCell ref="A176:G176"/>
    <mergeCell ref="I176:J176"/>
    <mergeCell ref="K176:L176"/>
    <mergeCell ref="I177:J177"/>
    <mergeCell ref="K177:L177"/>
    <mergeCell ref="A178:G178"/>
    <mergeCell ref="L191:M191"/>
    <mergeCell ref="N191:O191"/>
    <mergeCell ref="A192:F192"/>
    <mergeCell ref="L192:M192"/>
    <mergeCell ref="N192:O192"/>
    <mergeCell ref="F186:G186"/>
    <mergeCell ref="A196:T196"/>
    <mergeCell ref="A200:T200"/>
    <mergeCell ref="A202:F202"/>
    <mergeCell ref="A206:F206"/>
    <mergeCell ref="A207:F207"/>
    <mergeCell ref="A208:F208"/>
    <mergeCell ref="A209:F209"/>
    <mergeCell ref="A210:F210"/>
    <mergeCell ref="A211:F211"/>
    <mergeCell ref="A212:F212"/>
    <mergeCell ref="A205:F205"/>
    <mergeCell ref="A191:F191"/>
    <mergeCell ref="A203:F203"/>
    <mergeCell ref="A204:F204"/>
    <mergeCell ref="A213:F213"/>
    <mergeCell ref="A214:F214"/>
    <mergeCell ref="A235:G235"/>
    <mergeCell ref="H235:I235"/>
    <mergeCell ref="J235:K235"/>
    <mergeCell ref="L235:M235"/>
    <mergeCell ref="H234:I234"/>
    <mergeCell ref="J234:K234"/>
    <mergeCell ref="L234:M234"/>
    <mergeCell ref="A217:F217"/>
    <mergeCell ref="A218:F218"/>
    <mergeCell ref="A219:F219"/>
    <mergeCell ref="A220:F220"/>
    <mergeCell ref="A221:F221"/>
    <mergeCell ref="A222:F223"/>
    <mergeCell ref="H214:I214"/>
    <mergeCell ref="A215:F215"/>
    <mergeCell ref="A216:F216"/>
    <mergeCell ref="A236:G236"/>
    <mergeCell ref="H236:I236"/>
    <mergeCell ref="J236:K236"/>
    <mergeCell ref="L236:M236"/>
    <mergeCell ref="A226:T226"/>
    <mergeCell ref="H232:I233"/>
    <mergeCell ref="J232:M232"/>
    <mergeCell ref="J233:K233"/>
    <mergeCell ref="L233:M233"/>
    <mergeCell ref="A234:G234"/>
    <mergeCell ref="A240:G240"/>
    <mergeCell ref="H240:I240"/>
    <mergeCell ref="J240:K240"/>
    <mergeCell ref="L240:M240"/>
    <mergeCell ref="A241:G241"/>
    <mergeCell ref="H241:I241"/>
    <mergeCell ref="J241:K241"/>
    <mergeCell ref="L241:M241"/>
    <mergeCell ref="A242:G242"/>
    <mergeCell ref="H242:I242"/>
    <mergeCell ref="J242:K242"/>
    <mergeCell ref="L242:M242"/>
    <mergeCell ref="A237:G237"/>
    <mergeCell ref="H237:I237"/>
    <mergeCell ref="J237:K237"/>
    <mergeCell ref="L237:M237"/>
    <mergeCell ref="A238:G238"/>
    <mergeCell ref="H238:I238"/>
    <mergeCell ref="J238:K238"/>
    <mergeCell ref="L238:M238"/>
    <mergeCell ref="A239:G239"/>
    <mergeCell ref="H239:I239"/>
    <mergeCell ref="J239:K239"/>
    <mergeCell ref="L239:M239"/>
    <mergeCell ref="A243:G243"/>
    <mergeCell ref="H243:I243"/>
    <mergeCell ref="J243:K243"/>
    <mergeCell ref="L243:M243"/>
    <mergeCell ref="A254:F254"/>
    <mergeCell ref="G254:H256"/>
    <mergeCell ref="I254:J256"/>
    <mergeCell ref="K254:L256"/>
    <mergeCell ref="A256:F256"/>
    <mergeCell ref="A244:G245"/>
    <mergeCell ref="A248:M248"/>
    <mergeCell ref="G264:H265"/>
    <mergeCell ref="I264:J265"/>
    <mergeCell ref="K264:L265"/>
    <mergeCell ref="A266:F266"/>
    <mergeCell ref="C260:K261"/>
    <mergeCell ref="G251:H252"/>
    <mergeCell ref="I251:J252"/>
    <mergeCell ref="K251:L252"/>
    <mergeCell ref="A253:F253"/>
    <mergeCell ref="G253:H253"/>
    <mergeCell ref="I253:J253"/>
    <mergeCell ref="K253:L253"/>
  </mergeCells>
  <conditionalFormatting sqref="A202:F221">
    <cfRule type="expression" dxfId="4" priority="1">
      <formula>$N$53="1"</formula>
    </cfRule>
  </conditionalFormatting>
  <pageMargins left="0.19685039370078741" right="0.19685039370078741" top="0.59055118110236227" bottom="0.59055118110236227" header="0.31496062992125984" footer="0.31496062992125984"/>
  <pageSetup paperSize="9" scale="70" fitToHeight="11" orientation="landscape" r:id="rId1"/>
  <rowBreaks count="3" manualBreakCount="3">
    <brk id="19" max="16383" man="1"/>
    <brk id="124" max="16383" man="1"/>
    <brk id="15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5</xdr:col>
                    <xdr:colOff>323850</xdr:colOff>
                    <xdr:row>13</xdr:row>
                    <xdr:rowOff>9525</xdr:rowOff>
                  </from>
                  <to>
                    <xdr:col>5</xdr:col>
                    <xdr:colOff>581025</xdr:colOff>
                    <xdr:row>13</xdr:row>
                    <xdr:rowOff>219075</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5</xdr:col>
                    <xdr:colOff>323850</xdr:colOff>
                    <xdr:row>14</xdr:row>
                    <xdr:rowOff>9525</xdr:rowOff>
                  </from>
                  <to>
                    <xdr:col>5</xdr:col>
                    <xdr:colOff>581025</xdr:colOff>
                    <xdr:row>14</xdr:row>
                    <xdr:rowOff>219075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8</xdr:col>
                    <xdr:colOff>552450</xdr:colOff>
                    <xdr:row>13</xdr:row>
                    <xdr:rowOff>9525</xdr:rowOff>
                  </from>
                  <to>
                    <xdr:col>9</xdr:col>
                    <xdr:colOff>171450</xdr:colOff>
                    <xdr:row>13</xdr:row>
                    <xdr:rowOff>219075</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8</xdr:col>
                    <xdr:colOff>552450</xdr:colOff>
                    <xdr:row>14</xdr:row>
                    <xdr:rowOff>9525</xdr:rowOff>
                  </from>
                  <to>
                    <xdr:col>9</xdr:col>
                    <xdr:colOff>171450</xdr:colOff>
                    <xdr:row>14</xdr:row>
                    <xdr:rowOff>219075</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10</xdr:col>
                    <xdr:colOff>342900</xdr:colOff>
                    <xdr:row>68</xdr:row>
                    <xdr:rowOff>9525</xdr:rowOff>
                  </from>
                  <to>
                    <xdr:col>10</xdr:col>
                    <xdr:colOff>590550</xdr:colOff>
                    <xdr:row>68</xdr:row>
                    <xdr:rowOff>219075</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12</xdr:col>
                    <xdr:colOff>342900</xdr:colOff>
                    <xdr:row>68</xdr:row>
                    <xdr:rowOff>9525</xdr:rowOff>
                  </from>
                  <to>
                    <xdr:col>12</xdr:col>
                    <xdr:colOff>590550</xdr:colOff>
                    <xdr:row>68</xdr:row>
                    <xdr:rowOff>219075</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6</xdr:col>
                    <xdr:colOff>342900</xdr:colOff>
                    <xdr:row>71</xdr:row>
                    <xdr:rowOff>9525</xdr:rowOff>
                  </from>
                  <to>
                    <xdr:col>6</xdr:col>
                    <xdr:colOff>590550</xdr:colOff>
                    <xdr:row>71</xdr:row>
                    <xdr:rowOff>219075</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6</xdr:col>
                    <xdr:colOff>342900</xdr:colOff>
                    <xdr:row>73</xdr:row>
                    <xdr:rowOff>9525</xdr:rowOff>
                  </from>
                  <to>
                    <xdr:col>6</xdr:col>
                    <xdr:colOff>590550</xdr:colOff>
                    <xdr:row>73</xdr:row>
                    <xdr:rowOff>219075</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6</xdr:col>
                    <xdr:colOff>342900</xdr:colOff>
                    <xdr:row>75</xdr:row>
                    <xdr:rowOff>9525</xdr:rowOff>
                  </from>
                  <to>
                    <xdr:col>6</xdr:col>
                    <xdr:colOff>590550</xdr:colOff>
                    <xdr:row>75</xdr:row>
                    <xdr:rowOff>219075</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6</xdr:col>
                    <xdr:colOff>342900</xdr:colOff>
                    <xdr:row>77</xdr:row>
                    <xdr:rowOff>9525</xdr:rowOff>
                  </from>
                  <to>
                    <xdr:col>6</xdr:col>
                    <xdr:colOff>590550</xdr:colOff>
                    <xdr:row>77</xdr:row>
                    <xdr:rowOff>219075</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10</xdr:col>
                    <xdr:colOff>342900</xdr:colOff>
                    <xdr:row>112</xdr:row>
                    <xdr:rowOff>66675</xdr:rowOff>
                  </from>
                  <to>
                    <xdr:col>10</xdr:col>
                    <xdr:colOff>590550</xdr:colOff>
                    <xdr:row>112</xdr:row>
                    <xdr:rowOff>285750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10</xdr:col>
                    <xdr:colOff>342900</xdr:colOff>
                    <xdr:row>113</xdr:row>
                    <xdr:rowOff>66675</xdr:rowOff>
                  </from>
                  <to>
                    <xdr:col>10</xdr:col>
                    <xdr:colOff>590550</xdr:colOff>
                    <xdr:row>113</xdr:row>
                    <xdr:rowOff>285750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10</xdr:col>
                    <xdr:colOff>342900</xdr:colOff>
                    <xdr:row>114</xdr:row>
                    <xdr:rowOff>66675</xdr:rowOff>
                  </from>
                  <to>
                    <xdr:col>10</xdr:col>
                    <xdr:colOff>590550</xdr:colOff>
                    <xdr:row>114</xdr:row>
                    <xdr:rowOff>285750</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8</xdr:col>
                    <xdr:colOff>342900</xdr:colOff>
                    <xdr:row>121</xdr:row>
                    <xdr:rowOff>104775</xdr:rowOff>
                  </from>
                  <to>
                    <xdr:col>8</xdr:col>
                    <xdr:colOff>590550</xdr:colOff>
                    <xdr:row>121</xdr:row>
                    <xdr:rowOff>323850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10</xdr:col>
                    <xdr:colOff>342900</xdr:colOff>
                    <xdr:row>121</xdr:row>
                    <xdr:rowOff>104775</xdr:rowOff>
                  </from>
                  <to>
                    <xdr:col>10</xdr:col>
                    <xdr:colOff>590550</xdr:colOff>
                    <xdr:row>121</xdr:row>
                    <xdr:rowOff>323850</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8</xdr:col>
                    <xdr:colOff>342900</xdr:colOff>
                    <xdr:row>122</xdr:row>
                    <xdr:rowOff>28575</xdr:rowOff>
                  </from>
                  <to>
                    <xdr:col>8</xdr:col>
                    <xdr:colOff>590550</xdr:colOff>
                    <xdr:row>122</xdr:row>
                    <xdr:rowOff>247650</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10</xdr:col>
                    <xdr:colOff>342900</xdr:colOff>
                    <xdr:row>122</xdr:row>
                    <xdr:rowOff>28575</xdr:rowOff>
                  </from>
                  <to>
                    <xdr:col>10</xdr:col>
                    <xdr:colOff>590550</xdr:colOff>
                    <xdr:row>122</xdr:row>
                    <xdr:rowOff>247650</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8</xdr:col>
                    <xdr:colOff>342900</xdr:colOff>
                    <xdr:row>123</xdr:row>
                    <xdr:rowOff>28575</xdr:rowOff>
                  </from>
                  <to>
                    <xdr:col>8</xdr:col>
                    <xdr:colOff>590550</xdr:colOff>
                    <xdr:row>123</xdr:row>
                    <xdr:rowOff>247650</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10</xdr:col>
                    <xdr:colOff>342900</xdr:colOff>
                    <xdr:row>123</xdr:row>
                    <xdr:rowOff>28575</xdr:rowOff>
                  </from>
                  <to>
                    <xdr:col>10</xdr:col>
                    <xdr:colOff>590550</xdr:colOff>
                    <xdr:row>123</xdr:row>
                    <xdr:rowOff>247650</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8</xdr:col>
                    <xdr:colOff>342900</xdr:colOff>
                    <xdr:row>141</xdr:row>
                    <xdr:rowOff>28575</xdr:rowOff>
                  </from>
                  <to>
                    <xdr:col>8</xdr:col>
                    <xdr:colOff>590550</xdr:colOff>
                    <xdr:row>141</xdr:row>
                    <xdr:rowOff>247650</xdr:rowOff>
                  </to>
                </anchor>
              </controlPr>
            </control>
          </mc:Choice>
        </mc:AlternateContent>
        <mc:AlternateContent xmlns:mc="http://schemas.openxmlformats.org/markup-compatibility/2006">
          <mc:Choice Requires="x14">
            <control shapeId="3093" r:id="rId24" name="Check Box 21">
              <controlPr defaultSize="0" autoFill="0" autoLine="0" autoPict="0">
                <anchor moveWithCells="1">
                  <from>
                    <xdr:col>10</xdr:col>
                    <xdr:colOff>342900</xdr:colOff>
                    <xdr:row>141</xdr:row>
                    <xdr:rowOff>28575</xdr:rowOff>
                  </from>
                  <to>
                    <xdr:col>10</xdr:col>
                    <xdr:colOff>590550</xdr:colOff>
                    <xdr:row>141</xdr:row>
                    <xdr:rowOff>247650</xdr:rowOff>
                  </to>
                </anchor>
              </controlPr>
            </control>
          </mc:Choice>
        </mc:AlternateContent>
        <mc:AlternateContent xmlns:mc="http://schemas.openxmlformats.org/markup-compatibility/2006">
          <mc:Choice Requires="x14">
            <control shapeId="3094" r:id="rId25" name="Check Box 22">
              <controlPr defaultSize="0" autoFill="0" autoLine="0" autoPict="0">
                <anchor moveWithCells="1">
                  <from>
                    <xdr:col>8</xdr:col>
                    <xdr:colOff>342900</xdr:colOff>
                    <xdr:row>142</xdr:row>
                    <xdr:rowOff>76200</xdr:rowOff>
                  </from>
                  <to>
                    <xdr:col>8</xdr:col>
                    <xdr:colOff>590550</xdr:colOff>
                    <xdr:row>142</xdr:row>
                    <xdr:rowOff>285750</xdr:rowOff>
                  </to>
                </anchor>
              </controlPr>
            </control>
          </mc:Choice>
        </mc:AlternateContent>
        <mc:AlternateContent xmlns:mc="http://schemas.openxmlformats.org/markup-compatibility/2006">
          <mc:Choice Requires="x14">
            <control shapeId="3095" r:id="rId26" name="Check Box 23">
              <controlPr defaultSize="0" autoFill="0" autoLine="0" autoPict="0">
                <anchor moveWithCells="1">
                  <from>
                    <xdr:col>10</xdr:col>
                    <xdr:colOff>342900</xdr:colOff>
                    <xdr:row>142</xdr:row>
                    <xdr:rowOff>76200</xdr:rowOff>
                  </from>
                  <to>
                    <xdr:col>10</xdr:col>
                    <xdr:colOff>590550</xdr:colOff>
                    <xdr:row>142</xdr:row>
                    <xdr:rowOff>285750</xdr:rowOff>
                  </to>
                </anchor>
              </controlPr>
            </control>
          </mc:Choice>
        </mc:AlternateContent>
        <mc:AlternateContent xmlns:mc="http://schemas.openxmlformats.org/markup-compatibility/2006">
          <mc:Choice Requires="x14">
            <control shapeId="3096" r:id="rId27" name="Check Box 24">
              <controlPr defaultSize="0" autoFill="0" autoLine="0" autoPict="0">
                <anchor moveWithCells="1">
                  <from>
                    <xdr:col>8</xdr:col>
                    <xdr:colOff>342900</xdr:colOff>
                    <xdr:row>143</xdr:row>
                    <xdr:rowOff>76200</xdr:rowOff>
                  </from>
                  <to>
                    <xdr:col>8</xdr:col>
                    <xdr:colOff>590550</xdr:colOff>
                    <xdr:row>143</xdr:row>
                    <xdr:rowOff>285750</xdr:rowOff>
                  </to>
                </anchor>
              </controlPr>
            </control>
          </mc:Choice>
        </mc:AlternateContent>
        <mc:AlternateContent xmlns:mc="http://schemas.openxmlformats.org/markup-compatibility/2006">
          <mc:Choice Requires="x14">
            <control shapeId="3097" r:id="rId28" name="Check Box 25">
              <controlPr defaultSize="0" autoFill="0" autoLine="0" autoPict="0">
                <anchor moveWithCells="1">
                  <from>
                    <xdr:col>10</xdr:col>
                    <xdr:colOff>342900</xdr:colOff>
                    <xdr:row>143</xdr:row>
                    <xdr:rowOff>76200</xdr:rowOff>
                  </from>
                  <to>
                    <xdr:col>10</xdr:col>
                    <xdr:colOff>590550</xdr:colOff>
                    <xdr:row>143</xdr:row>
                    <xdr:rowOff>285750</xdr:rowOff>
                  </to>
                </anchor>
              </controlPr>
            </control>
          </mc:Choice>
        </mc:AlternateContent>
        <mc:AlternateContent xmlns:mc="http://schemas.openxmlformats.org/markup-compatibility/2006">
          <mc:Choice Requires="x14">
            <control shapeId="3098" r:id="rId29" name="Check Box 26">
              <controlPr defaultSize="0" autoFill="0" autoLine="0" autoPict="0">
                <anchor moveWithCells="1">
                  <from>
                    <xdr:col>6</xdr:col>
                    <xdr:colOff>342900</xdr:colOff>
                    <xdr:row>191</xdr:row>
                    <xdr:rowOff>76200</xdr:rowOff>
                  </from>
                  <to>
                    <xdr:col>6</xdr:col>
                    <xdr:colOff>590550</xdr:colOff>
                    <xdr:row>191</xdr:row>
                    <xdr:rowOff>285750</xdr:rowOff>
                  </to>
                </anchor>
              </controlPr>
            </control>
          </mc:Choice>
        </mc:AlternateContent>
        <mc:AlternateContent xmlns:mc="http://schemas.openxmlformats.org/markup-compatibility/2006">
          <mc:Choice Requires="x14">
            <control shapeId="3099" r:id="rId30" name="Check Box 27">
              <controlPr defaultSize="0" autoFill="0" autoLine="0" autoPict="0">
                <anchor moveWithCells="1">
                  <from>
                    <xdr:col>8</xdr:col>
                    <xdr:colOff>342900</xdr:colOff>
                    <xdr:row>191</xdr:row>
                    <xdr:rowOff>76200</xdr:rowOff>
                  </from>
                  <to>
                    <xdr:col>8</xdr:col>
                    <xdr:colOff>590550</xdr:colOff>
                    <xdr:row>191</xdr:row>
                    <xdr:rowOff>285750</xdr:rowOff>
                  </to>
                </anchor>
              </controlPr>
            </control>
          </mc:Choice>
        </mc:AlternateContent>
        <mc:AlternateContent xmlns:mc="http://schemas.openxmlformats.org/markup-compatibility/2006">
          <mc:Choice Requires="x14">
            <control shapeId="3100" r:id="rId31" name="Check Box 28">
              <controlPr defaultSize="0" autoFill="0" autoLine="0" autoPict="0">
                <anchor moveWithCells="1">
                  <from>
                    <xdr:col>6</xdr:col>
                    <xdr:colOff>342900</xdr:colOff>
                    <xdr:row>190</xdr:row>
                    <xdr:rowOff>19050</xdr:rowOff>
                  </from>
                  <to>
                    <xdr:col>6</xdr:col>
                    <xdr:colOff>590550</xdr:colOff>
                    <xdr:row>191</xdr:row>
                    <xdr:rowOff>0</xdr:rowOff>
                  </to>
                </anchor>
              </controlPr>
            </control>
          </mc:Choice>
        </mc:AlternateContent>
        <mc:AlternateContent xmlns:mc="http://schemas.openxmlformats.org/markup-compatibility/2006">
          <mc:Choice Requires="x14">
            <control shapeId="3101" r:id="rId32" name="Check Box 29">
              <controlPr defaultSize="0" autoFill="0" autoLine="0" autoPict="0">
                <anchor moveWithCells="1">
                  <from>
                    <xdr:col>8</xdr:col>
                    <xdr:colOff>342900</xdr:colOff>
                    <xdr:row>190</xdr:row>
                    <xdr:rowOff>19050</xdr:rowOff>
                  </from>
                  <to>
                    <xdr:col>8</xdr:col>
                    <xdr:colOff>590550</xdr:colOff>
                    <xdr:row>191</xdr:row>
                    <xdr:rowOff>0</xdr:rowOff>
                  </to>
                </anchor>
              </controlPr>
            </control>
          </mc:Choice>
        </mc:AlternateContent>
        <mc:AlternateContent xmlns:mc="http://schemas.openxmlformats.org/markup-compatibility/2006">
          <mc:Choice Requires="x14">
            <control shapeId="3102" r:id="rId33" name="Check Box 30">
              <controlPr defaultSize="0" autoFill="0" autoLine="0" autoPict="0">
                <anchor moveWithCells="1">
                  <from>
                    <xdr:col>6</xdr:col>
                    <xdr:colOff>342900</xdr:colOff>
                    <xdr:row>195</xdr:row>
                    <xdr:rowOff>0</xdr:rowOff>
                  </from>
                  <to>
                    <xdr:col>6</xdr:col>
                    <xdr:colOff>590550</xdr:colOff>
                    <xdr:row>195</xdr:row>
                    <xdr:rowOff>0</xdr:rowOff>
                  </to>
                </anchor>
              </controlPr>
            </control>
          </mc:Choice>
        </mc:AlternateContent>
        <mc:AlternateContent xmlns:mc="http://schemas.openxmlformats.org/markup-compatibility/2006">
          <mc:Choice Requires="x14">
            <control shapeId="3103" r:id="rId34" name="Check Box 31">
              <controlPr defaultSize="0" autoFill="0" autoLine="0" autoPict="0">
                <anchor moveWithCells="1">
                  <from>
                    <xdr:col>6</xdr:col>
                    <xdr:colOff>342900</xdr:colOff>
                    <xdr:row>195</xdr:row>
                    <xdr:rowOff>0</xdr:rowOff>
                  </from>
                  <to>
                    <xdr:col>6</xdr:col>
                    <xdr:colOff>590550</xdr:colOff>
                    <xdr:row>195</xdr:row>
                    <xdr:rowOff>0</xdr:rowOff>
                  </to>
                </anchor>
              </controlPr>
            </control>
          </mc:Choice>
        </mc:AlternateContent>
        <mc:AlternateContent xmlns:mc="http://schemas.openxmlformats.org/markup-compatibility/2006">
          <mc:Choice Requires="x14">
            <control shapeId="3104" r:id="rId35" name="Check Box 32">
              <controlPr defaultSize="0" autoFill="0" autoLine="0" autoPict="0">
                <anchor moveWithCells="1">
                  <from>
                    <xdr:col>6</xdr:col>
                    <xdr:colOff>342900</xdr:colOff>
                    <xdr:row>195</xdr:row>
                    <xdr:rowOff>0</xdr:rowOff>
                  </from>
                  <to>
                    <xdr:col>6</xdr:col>
                    <xdr:colOff>590550</xdr:colOff>
                    <xdr:row>195</xdr:row>
                    <xdr:rowOff>0</xdr:rowOff>
                  </to>
                </anchor>
              </controlPr>
            </control>
          </mc:Choice>
        </mc:AlternateContent>
        <mc:AlternateContent xmlns:mc="http://schemas.openxmlformats.org/markup-compatibility/2006">
          <mc:Choice Requires="x14">
            <control shapeId="3105" r:id="rId36" name="Check Box 33">
              <controlPr defaultSize="0" autoFill="0" autoLine="0" autoPict="0">
                <anchor moveWithCells="1">
                  <from>
                    <xdr:col>6</xdr:col>
                    <xdr:colOff>342900</xdr:colOff>
                    <xdr:row>195</xdr:row>
                    <xdr:rowOff>0</xdr:rowOff>
                  </from>
                  <to>
                    <xdr:col>6</xdr:col>
                    <xdr:colOff>590550</xdr:colOff>
                    <xdr:row>195</xdr:row>
                    <xdr:rowOff>0</xdr:rowOff>
                  </to>
                </anchor>
              </controlPr>
            </control>
          </mc:Choice>
        </mc:AlternateContent>
        <mc:AlternateContent xmlns:mc="http://schemas.openxmlformats.org/markup-compatibility/2006">
          <mc:Choice Requires="x14">
            <control shapeId="3106" r:id="rId37" name="Check Box 34">
              <controlPr defaultSize="0" autoFill="0" autoLine="0" autoPict="0">
                <anchor moveWithCells="1">
                  <from>
                    <xdr:col>6</xdr:col>
                    <xdr:colOff>342900</xdr:colOff>
                    <xdr:row>195</xdr:row>
                    <xdr:rowOff>0</xdr:rowOff>
                  </from>
                  <to>
                    <xdr:col>6</xdr:col>
                    <xdr:colOff>590550</xdr:colOff>
                    <xdr:row>195</xdr:row>
                    <xdr:rowOff>0</xdr:rowOff>
                  </to>
                </anchor>
              </controlPr>
            </control>
          </mc:Choice>
        </mc:AlternateContent>
        <mc:AlternateContent xmlns:mc="http://schemas.openxmlformats.org/markup-compatibility/2006">
          <mc:Choice Requires="x14">
            <control shapeId="3107" r:id="rId38" name="Check Box 35">
              <controlPr defaultSize="0" autoFill="0" autoLine="0" autoPict="0">
                <anchor moveWithCells="1">
                  <from>
                    <xdr:col>6</xdr:col>
                    <xdr:colOff>342900</xdr:colOff>
                    <xdr:row>195</xdr:row>
                    <xdr:rowOff>0</xdr:rowOff>
                  </from>
                  <to>
                    <xdr:col>6</xdr:col>
                    <xdr:colOff>590550</xdr:colOff>
                    <xdr:row>195</xdr:row>
                    <xdr:rowOff>0</xdr:rowOff>
                  </to>
                </anchor>
              </controlPr>
            </control>
          </mc:Choice>
        </mc:AlternateContent>
        <mc:AlternateContent xmlns:mc="http://schemas.openxmlformats.org/markup-compatibility/2006">
          <mc:Choice Requires="x14">
            <control shapeId="3108" r:id="rId39" name="Check Box 36">
              <controlPr defaultSize="0" autoFill="0" autoLine="0" autoPict="0">
                <anchor moveWithCells="1">
                  <from>
                    <xdr:col>6</xdr:col>
                    <xdr:colOff>342900</xdr:colOff>
                    <xdr:row>195</xdr:row>
                    <xdr:rowOff>0</xdr:rowOff>
                  </from>
                  <to>
                    <xdr:col>6</xdr:col>
                    <xdr:colOff>590550</xdr:colOff>
                    <xdr:row>195</xdr:row>
                    <xdr:rowOff>0</xdr:rowOff>
                  </to>
                </anchor>
              </controlPr>
            </control>
          </mc:Choice>
        </mc:AlternateContent>
        <mc:AlternateContent xmlns:mc="http://schemas.openxmlformats.org/markup-compatibility/2006">
          <mc:Choice Requires="x14">
            <control shapeId="3109" r:id="rId40" name="Check Box 37">
              <controlPr defaultSize="0" autoFill="0" autoLine="0" autoPict="0">
                <anchor moveWithCells="1">
                  <from>
                    <xdr:col>6</xdr:col>
                    <xdr:colOff>342900</xdr:colOff>
                    <xdr:row>195</xdr:row>
                    <xdr:rowOff>0</xdr:rowOff>
                  </from>
                  <to>
                    <xdr:col>6</xdr:col>
                    <xdr:colOff>590550</xdr:colOff>
                    <xdr:row>195</xdr:row>
                    <xdr:rowOff>0</xdr:rowOff>
                  </to>
                </anchor>
              </controlPr>
            </control>
          </mc:Choice>
        </mc:AlternateContent>
        <mc:AlternateContent xmlns:mc="http://schemas.openxmlformats.org/markup-compatibility/2006">
          <mc:Choice Requires="x14">
            <control shapeId="3110" r:id="rId41" name="Check Box 38">
              <controlPr defaultSize="0" autoFill="0" autoLine="0" autoPict="0">
                <anchor moveWithCells="1">
                  <from>
                    <xdr:col>6</xdr:col>
                    <xdr:colOff>342900</xdr:colOff>
                    <xdr:row>195</xdr:row>
                    <xdr:rowOff>0</xdr:rowOff>
                  </from>
                  <to>
                    <xdr:col>6</xdr:col>
                    <xdr:colOff>590550</xdr:colOff>
                    <xdr:row>195</xdr:row>
                    <xdr:rowOff>0</xdr:rowOff>
                  </to>
                </anchor>
              </controlPr>
            </control>
          </mc:Choice>
        </mc:AlternateContent>
        <mc:AlternateContent xmlns:mc="http://schemas.openxmlformats.org/markup-compatibility/2006">
          <mc:Choice Requires="x14">
            <control shapeId="3111" r:id="rId42" name="Check Box 39">
              <controlPr defaultSize="0" autoFill="0" autoLine="0" autoPict="0">
                <anchor moveWithCells="1">
                  <from>
                    <xdr:col>6</xdr:col>
                    <xdr:colOff>342900</xdr:colOff>
                    <xdr:row>195</xdr:row>
                    <xdr:rowOff>0</xdr:rowOff>
                  </from>
                  <to>
                    <xdr:col>6</xdr:col>
                    <xdr:colOff>590550</xdr:colOff>
                    <xdr:row>195</xdr:row>
                    <xdr:rowOff>0</xdr:rowOff>
                  </to>
                </anchor>
              </controlPr>
            </control>
          </mc:Choice>
        </mc:AlternateContent>
        <mc:AlternateContent xmlns:mc="http://schemas.openxmlformats.org/markup-compatibility/2006">
          <mc:Choice Requires="x14">
            <control shapeId="3112" r:id="rId43" name="Check Box 40">
              <controlPr defaultSize="0" autoFill="0" autoLine="0" autoPict="0">
                <anchor moveWithCells="1">
                  <from>
                    <xdr:col>6</xdr:col>
                    <xdr:colOff>342900</xdr:colOff>
                    <xdr:row>195</xdr:row>
                    <xdr:rowOff>0</xdr:rowOff>
                  </from>
                  <to>
                    <xdr:col>6</xdr:col>
                    <xdr:colOff>590550</xdr:colOff>
                    <xdr:row>195</xdr:row>
                    <xdr:rowOff>0</xdr:rowOff>
                  </to>
                </anchor>
              </controlPr>
            </control>
          </mc:Choice>
        </mc:AlternateContent>
        <mc:AlternateContent xmlns:mc="http://schemas.openxmlformats.org/markup-compatibility/2006">
          <mc:Choice Requires="x14">
            <control shapeId="3113" r:id="rId44" name="Check Box 41">
              <controlPr defaultSize="0" autoFill="0" autoLine="0" autoPict="0">
                <anchor moveWithCells="1">
                  <from>
                    <xdr:col>6</xdr:col>
                    <xdr:colOff>342900</xdr:colOff>
                    <xdr:row>154</xdr:row>
                    <xdr:rowOff>19050</xdr:rowOff>
                  </from>
                  <to>
                    <xdr:col>6</xdr:col>
                    <xdr:colOff>590550</xdr:colOff>
                    <xdr:row>155</xdr:row>
                    <xdr:rowOff>0</xdr:rowOff>
                  </to>
                </anchor>
              </controlPr>
            </control>
          </mc:Choice>
        </mc:AlternateContent>
        <mc:AlternateContent xmlns:mc="http://schemas.openxmlformats.org/markup-compatibility/2006">
          <mc:Choice Requires="x14">
            <control shapeId="3114" r:id="rId45" name="Check Box 42">
              <controlPr defaultSize="0" autoFill="0" autoLine="0" autoPict="0">
                <anchor moveWithCells="1">
                  <from>
                    <xdr:col>8</xdr:col>
                    <xdr:colOff>342900</xdr:colOff>
                    <xdr:row>154</xdr:row>
                    <xdr:rowOff>19050</xdr:rowOff>
                  </from>
                  <to>
                    <xdr:col>8</xdr:col>
                    <xdr:colOff>590550</xdr:colOff>
                    <xdr:row>155</xdr:row>
                    <xdr:rowOff>0</xdr:rowOff>
                  </to>
                </anchor>
              </controlPr>
            </control>
          </mc:Choice>
        </mc:AlternateContent>
        <mc:AlternateContent xmlns:mc="http://schemas.openxmlformats.org/markup-compatibility/2006">
          <mc:Choice Requires="x14">
            <control shapeId="3115" r:id="rId46" name="Check Box 43">
              <controlPr defaultSize="0" autoFill="0" autoLine="0" autoPict="0">
                <anchor moveWithCells="1">
                  <from>
                    <xdr:col>11</xdr:col>
                    <xdr:colOff>342900</xdr:colOff>
                    <xdr:row>183</xdr:row>
                    <xdr:rowOff>19050</xdr:rowOff>
                  </from>
                  <to>
                    <xdr:col>11</xdr:col>
                    <xdr:colOff>590550</xdr:colOff>
                    <xdr:row>184</xdr:row>
                    <xdr:rowOff>0</xdr:rowOff>
                  </to>
                </anchor>
              </controlPr>
            </control>
          </mc:Choice>
        </mc:AlternateContent>
        <mc:AlternateContent xmlns:mc="http://schemas.openxmlformats.org/markup-compatibility/2006">
          <mc:Choice Requires="x14">
            <control shapeId="3116" r:id="rId47" name="Check Box 44">
              <controlPr defaultSize="0" autoFill="0" autoLine="0" autoPict="0">
                <anchor moveWithCells="1">
                  <from>
                    <xdr:col>13</xdr:col>
                    <xdr:colOff>342900</xdr:colOff>
                    <xdr:row>183</xdr:row>
                    <xdr:rowOff>19050</xdr:rowOff>
                  </from>
                  <to>
                    <xdr:col>13</xdr:col>
                    <xdr:colOff>590550</xdr:colOff>
                    <xdr:row>184</xdr:row>
                    <xdr:rowOff>0</xdr:rowOff>
                  </to>
                </anchor>
              </controlPr>
            </control>
          </mc:Choice>
        </mc:AlternateContent>
        <mc:AlternateContent xmlns:mc="http://schemas.openxmlformats.org/markup-compatibility/2006">
          <mc:Choice Requires="x14">
            <control shapeId="3117" r:id="rId48" name="Check Box 45">
              <controlPr defaultSize="0" autoFill="0" autoLine="0" autoPict="0">
                <anchor moveWithCells="1">
                  <from>
                    <xdr:col>9</xdr:col>
                    <xdr:colOff>342900</xdr:colOff>
                    <xdr:row>152</xdr:row>
                    <xdr:rowOff>19050</xdr:rowOff>
                  </from>
                  <to>
                    <xdr:col>9</xdr:col>
                    <xdr:colOff>590550</xdr:colOff>
                    <xdr:row>153</xdr:row>
                    <xdr:rowOff>0</xdr:rowOff>
                  </to>
                </anchor>
              </controlPr>
            </control>
          </mc:Choice>
        </mc:AlternateContent>
        <mc:AlternateContent xmlns:mc="http://schemas.openxmlformats.org/markup-compatibility/2006">
          <mc:Choice Requires="x14">
            <control shapeId="3118" r:id="rId49" name="Check Box 46">
              <controlPr defaultSize="0" autoFill="0" autoLine="0" autoPict="0">
                <anchor moveWithCells="1">
                  <from>
                    <xdr:col>11</xdr:col>
                    <xdr:colOff>342900</xdr:colOff>
                    <xdr:row>152</xdr:row>
                    <xdr:rowOff>19050</xdr:rowOff>
                  </from>
                  <to>
                    <xdr:col>11</xdr:col>
                    <xdr:colOff>590550</xdr:colOff>
                    <xdr:row>153</xdr:row>
                    <xdr:rowOff>0</xdr:rowOff>
                  </to>
                </anchor>
              </controlPr>
            </control>
          </mc:Choice>
        </mc:AlternateContent>
        <mc:AlternateContent xmlns:mc="http://schemas.openxmlformats.org/markup-compatibility/2006">
          <mc:Choice Requires="x14">
            <control shapeId="3119" r:id="rId50" name="Check Box 47">
              <controlPr defaultSize="0" autoFill="0" autoLine="0" autoPict="0">
                <anchor moveWithCells="1">
                  <from>
                    <xdr:col>8</xdr:col>
                    <xdr:colOff>342900</xdr:colOff>
                    <xdr:row>147</xdr:row>
                    <xdr:rowOff>19050</xdr:rowOff>
                  </from>
                  <to>
                    <xdr:col>8</xdr:col>
                    <xdr:colOff>590550</xdr:colOff>
                    <xdr:row>147</xdr:row>
                    <xdr:rowOff>238125</xdr:rowOff>
                  </to>
                </anchor>
              </controlPr>
            </control>
          </mc:Choice>
        </mc:AlternateContent>
        <mc:AlternateContent xmlns:mc="http://schemas.openxmlformats.org/markup-compatibility/2006">
          <mc:Choice Requires="x14">
            <control shapeId="3120" r:id="rId51" name="Check Box 48">
              <controlPr defaultSize="0" autoFill="0" autoLine="0" autoPict="0">
                <anchor moveWithCells="1">
                  <from>
                    <xdr:col>10</xdr:col>
                    <xdr:colOff>342900</xdr:colOff>
                    <xdr:row>147</xdr:row>
                    <xdr:rowOff>19050</xdr:rowOff>
                  </from>
                  <to>
                    <xdr:col>10</xdr:col>
                    <xdr:colOff>590550</xdr:colOff>
                    <xdr:row>147</xdr:row>
                    <xdr:rowOff>238125</xdr:rowOff>
                  </to>
                </anchor>
              </controlPr>
            </control>
          </mc:Choice>
        </mc:AlternateContent>
        <mc:AlternateContent xmlns:mc="http://schemas.openxmlformats.org/markup-compatibility/2006">
          <mc:Choice Requires="x14">
            <control shapeId="3121" r:id="rId52" name="Check Box 49">
              <controlPr defaultSize="0" autoFill="0" autoLine="0" autoPict="0">
                <anchor moveWithCells="1">
                  <from>
                    <xdr:col>14</xdr:col>
                    <xdr:colOff>342900</xdr:colOff>
                    <xdr:row>102</xdr:row>
                    <xdr:rowOff>9525</xdr:rowOff>
                  </from>
                  <to>
                    <xdr:col>14</xdr:col>
                    <xdr:colOff>590550</xdr:colOff>
                    <xdr:row>102</xdr:row>
                    <xdr:rowOff>219075</xdr:rowOff>
                  </to>
                </anchor>
              </controlPr>
            </control>
          </mc:Choice>
        </mc:AlternateContent>
        <mc:AlternateContent xmlns:mc="http://schemas.openxmlformats.org/markup-compatibility/2006">
          <mc:Choice Requires="x14">
            <control shapeId="3122" r:id="rId53" name="Check Box 50">
              <controlPr defaultSize="0" autoFill="0" autoLine="0" autoPict="0">
                <anchor moveWithCells="1">
                  <from>
                    <xdr:col>16</xdr:col>
                    <xdr:colOff>342900</xdr:colOff>
                    <xdr:row>102</xdr:row>
                    <xdr:rowOff>9525</xdr:rowOff>
                  </from>
                  <to>
                    <xdr:col>16</xdr:col>
                    <xdr:colOff>590550</xdr:colOff>
                    <xdr:row>102</xdr:row>
                    <xdr:rowOff>219075</xdr:rowOff>
                  </to>
                </anchor>
              </controlPr>
            </control>
          </mc:Choice>
        </mc:AlternateContent>
        <mc:AlternateContent xmlns:mc="http://schemas.openxmlformats.org/markup-compatibility/2006">
          <mc:Choice Requires="x14">
            <control shapeId="3123" r:id="rId54" name="Check Box 51">
              <controlPr defaultSize="0" autoFill="0" autoLine="0" autoPict="0">
                <anchor moveWithCells="1">
                  <from>
                    <xdr:col>10</xdr:col>
                    <xdr:colOff>342900</xdr:colOff>
                    <xdr:row>115</xdr:row>
                    <xdr:rowOff>66675</xdr:rowOff>
                  </from>
                  <to>
                    <xdr:col>10</xdr:col>
                    <xdr:colOff>590550</xdr:colOff>
                    <xdr:row>115</xdr:row>
                    <xdr:rowOff>285750</xdr:rowOff>
                  </to>
                </anchor>
              </controlPr>
            </control>
          </mc:Choice>
        </mc:AlternateContent>
        <mc:AlternateContent xmlns:mc="http://schemas.openxmlformats.org/markup-compatibility/2006">
          <mc:Choice Requires="x14">
            <control shapeId="3124" r:id="rId55" name="Check Box 52">
              <controlPr defaultSize="0" autoFill="0" autoLine="0" autoPict="0">
                <anchor moveWithCells="1">
                  <from>
                    <xdr:col>11</xdr:col>
                    <xdr:colOff>342900</xdr:colOff>
                    <xdr:row>257</xdr:row>
                    <xdr:rowOff>19050</xdr:rowOff>
                  </from>
                  <to>
                    <xdr:col>11</xdr:col>
                    <xdr:colOff>590550</xdr:colOff>
                    <xdr:row>258</xdr:row>
                    <xdr:rowOff>0</xdr:rowOff>
                  </to>
                </anchor>
              </controlPr>
            </control>
          </mc:Choice>
        </mc:AlternateContent>
        <mc:AlternateContent xmlns:mc="http://schemas.openxmlformats.org/markup-compatibility/2006">
          <mc:Choice Requires="x14">
            <control shapeId="3125" r:id="rId56" name="Check Box 53">
              <controlPr defaultSize="0" autoFill="0" autoLine="0" autoPict="0">
                <anchor moveWithCells="1">
                  <from>
                    <xdr:col>13</xdr:col>
                    <xdr:colOff>342900</xdr:colOff>
                    <xdr:row>257</xdr:row>
                    <xdr:rowOff>19050</xdr:rowOff>
                  </from>
                  <to>
                    <xdr:col>13</xdr:col>
                    <xdr:colOff>590550</xdr:colOff>
                    <xdr:row>258</xdr:row>
                    <xdr:rowOff>0</xdr:rowOff>
                  </to>
                </anchor>
              </controlPr>
            </control>
          </mc:Choice>
        </mc:AlternateContent>
        <mc:AlternateContent xmlns:mc="http://schemas.openxmlformats.org/markup-compatibility/2006">
          <mc:Choice Requires="x14">
            <control shapeId="3126" r:id="rId57" name="Check Box 54">
              <controlPr defaultSize="0" autoFill="0" autoLine="0" autoPict="0">
                <anchor moveWithCells="1">
                  <from>
                    <xdr:col>14</xdr:col>
                    <xdr:colOff>342900</xdr:colOff>
                    <xdr:row>104</xdr:row>
                    <xdr:rowOff>9525</xdr:rowOff>
                  </from>
                  <to>
                    <xdr:col>14</xdr:col>
                    <xdr:colOff>590550</xdr:colOff>
                    <xdr:row>104</xdr:row>
                    <xdr:rowOff>219075</xdr:rowOff>
                  </to>
                </anchor>
              </controlPr>
            </control>
          </mc:Choice>
        </mc:AlternateContent>
        <mc:AlternateContent xmlns:mc="http://schemas.openxmlformats.org/markup-compatibility/2006">
          <mc:Choice Requires="x14">
            <control shapeId="3127" r:id="rId58" name="Check Box 55">
              <controlPr defaultSize="0" autoFill="0" autoLine="0" autoPict="0">
                <anchor moveWithCells="1">
                  <from>
                    <xdr:col>16</xdr:col>
                    <xdr:colOff>342900</xdr:colOff>
                    <xdr:row>104</xdr:row>
                    <xdr:rowOff>9525</xdr:rowOff>
                  </from>
                  <to>
                    <xdr:col>16</xdr:col>
                    <xdr:colOff>590550</xdr:colOff>
                    <xdr:row>104</xdr:row>
                    <xdr:rowOff>219075</xdr:rowOff>
                  </to>
                </anchor>
              </controlPr>
            </control>
          </mc:Choice>
        </mc:AlternateContent>
        <mc:AlternateContent xmlns:mc="http://schemas.openxmlformats.org/markup-compatibility/2006">
          <mc:Choice Requires="x14">
            <control shapeId="3128" r:id="rId59" name="Check Box 56">
              <controlPr defaultSize="0" autoFill="0" autoLine="0" autoPict="0">
                <anchor moveWithCells="1">
                  <from>
                    <xdr:col>11</xdr:col>
                    <xdr:colOff>342900</xdr:colOff>
                    <xdr:row>80</xdr:row>
                    <xdr:rowOff>9525</xdr:rowOff>
                  </from>
                  <to>
                    <xdr:col>11</xdr:col>
                    <xdr:colOff>590550</xdr:colOff>
                    <xdr:row>81</xdr:row>
                    <xdr:rowOff>38100</xdr:rowOff>
                  </to>
                </anchor>
              </controlPr>
            </control>
          </mc:Choice>
        </mc:AlternateContent>
        <mc:AlternateContent xmlns:mc="http://schemas.openxmlformats.org/markup-compatibility/2006">
          <mc:Choice Requires="x14">
            <control shapeId="3129" r:id="rId60" name="Check Box 57">
              <controlPr defaultSize="0" autoFill="0" autoLine="0" autoPict="0">
                <anchor moveWithCells="1">
                  <from>
                    <xdr:col>13</xdr:col>
                    <xdr:colOff>342900</xdr:colOff>
                    <xdr:row>80</xdr:row>
                    <xdr:rowOff>9525</xdr:rowOff>
                  </from>
                  <to>
                    <xdr:col>13</xdr:col>
                    <xdr:colOff>590550</xdr:colOff>
                    <xdr:row>81</xdr:row>
                    <xdr:rowOff>38100</xdr:rowOff>
                  </to>
                </anchor>
              </controlPr>
            </control>
          </mc:Choice>
        </mc:AlternateContent>
        <mc:AlternateContent xmlns:mc="http://schemas.openxmlformats.org/markup-compatibility/2006">
          <mc:Choice Requires="x14">
            <control shapeId="3130" r:id="rId61" name="Check Box 58">
              <controlPr defaultSize="0" autoFill="0" autoLine="0" autoPict="0">
                <anchor moveWithCells="1">
                  <from>
                    <xdr:col>10</xdr:col>
                    <xdr:colOff>342900</xdr:colOff>
                    <xdr:row>82</xdr:row>
                    <xdr:rowOff>9525</xdr:rowOff>
                  </from>
                  <to>
                    <xdr:col>10</xdr:col>
                    <xdr:colOff>590550</xdr:colOff>
                    <xdr:row>83</xdr:row>
                    <xdr:rowOff>57150</xdr:rowOff>
                  </to>
                </anchor>
              </controlPr>
            </control>
          </mc:Choice>
        </mc:AlternateContent>
        <mc:AlternateContent xmlns:mc="http://schemas.openxmlformats.org/markup-compatibility/2006">
          <mc:Choice Requires="x14">
            <control shapeId="3131" r:id="rId62" name="Check Box 59">
              <controlPr defaultSize="0" autoFill="0" autoLine="0" autoPict="0">
                <anchor moveWithCells="1">
                  <from>
                    <xdr:col>12</xdr:col>
                    <xdr:colOff>342900</xdr:colOff>
                    <xdr:row>82</xdr:row>
                    <xdr:rowOff>9525</xdr:rowOff>
                  </from>
                  <to>
                    <xdr:col>12</xdr:col>
                    <xdr:colOff>590550</xdr:colOff>
                    <xdr:row>83</xdr:row>
                    <xdr:rowOff>57150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1A948-4AC9-4CD1-99AB-3EA20452DF69}">
  <sheetPr codeName="Foglio6">
    <tabColor rgb="FF92D050"/>
  </sheetPr>
  <dimension ref="A1:DC6"/>
  <sheetViews>
    <sheetView zoomScale="80" zoomScaleNormal="80" workbookViewId="0">
      <selection activeCell="B5" sqref="B5"/>
    </sheetView>
  </sheetViews>
  <sheetFormatPr defaultColWidth="17.42578125" defaultRowHeight="15" x14ac:dyDescent="0.25"/>
  <cols>
    <col min="1" max="2" width="11.85546875" style="678" customWidth="1"/>
    <col min="3" max="3" width="26" style="678" customWidth="1"/>
    <col min="4" max="4" width="26.42578125" style="678" customWidth="1"/>
    <col min="5" max="5" width="27.42578125" style="678" customWidth="1"/>
    <col min="6" max="6" width="26.85546875" style="678" customWidth="1"/>
    <col min="7" max="7" width="17.42578125" style="680" customWidth="1"/>
    <col min="8" max="9" width="23.42578125" style="680" customWidth="1"/>
    <col min="10" max="35" width="17.42578125" style="680" customWidth="1"/>
    <col min="36" max="39" width="17.42578125" style="688" hidden="1" customWidth="1"/>
    <col min="40" max="95" width="17.42578125" style="680" customWidth="1"/>
    <col min="96" max="100" width="9.7109375" style="690" customWidth="1"/>
    <col min="101" max="104" width="11.85546875" style="690" customWidth="1"/>
    <col min="105" max="105" width="12" style="690" customWidth="1"/>
    <col min="106" max="106" width="13.140625" style="690" customWidth="1"/>
    <col min="108" max="16384" width="17.42578125" style="690"/>
  </cols>
  <sheetData>
    <row r="1" spans="1:106" ht="12" customHeight="1" x14ac:dyDescent="0.25">
      <c r="A1" s="682"/>
      <c r="E1" s="683"/>
      <c r="J1" s="684"/>
      <c r="K1" s="685"/>
      <c r="L1" s="684"/>
      <c r="M1" s="685"/>
      <c r="N1" s="684"/>
      <c r="O1" s="685"/>
      <c r="P1" s="686"/>
      <c r="S1" s="685"/>
      <c r="T1" s="684"/>
      <c r="W1" s="685"/>
      <c r="AB1" s="684"/>
      <c r="AE1" s="685"/>
      <c r="AF1" s="684"/>
      <c r="AI1" s="685"/>
      <c r="AJ1" s="687"/>
      <c r="AM1" s="689"/>
      <c r="AN1" s="684"/>
      <c r="AQ1" s="685"/>
      <c r="AR1" s="684"/>
      <c r="AU1" s="685"/>
      <c r="AV1" s="686"/>
      <c r="BC1" s="685"/>
      <c r="BD1" s="684"/>
      <c r="BK1" s="685"/>
      <c r="BL1" s="684"/>
      <c r="BS1" s="685"/>
      <c r="BT1" s="684"/>
      <c r="CA1" s="685"/>
      <c r="CB1" s="684"/>
      <c r="CI1" s="685"/>
      <c r="CJ1" s="684"/>
      <c r="CQ1" s="685"/>
      <c r="CV1" s="691"/>
      <c r="DB1" s="691"/>
    </row>
    <row r="2" spans="1:106" ht="33" customHeight="1" x14ac:dyDescent="0.25">
      <c r="A2" s="1297" t="s">
        <v>1191</v>
      </c>
      <c r="B2" s="1297"/>
      <c r="C2" s="1297"/>
      <c r="D2" s="1298"/>
      <c r="E2" s="1299"/>
      <c r="F2" s="1300"/>
      <c r="G2" s="1300"/>
      <c r="H2" s="1300"/>
      <c r="I2" s="1301"/>
      <c r="J2" s="1294" t="s">
        <v>1163</v>
      </c>
      <c r="K2" s="1296"/>
      <c r="L2" s="1294" t="s">
        <v>38</v>
      </c>
      <c r="M2" s="1296"/>
      <c r="N2" s="1294" t="s">
        <v>1164</v>
      </c>
      <c r="O2" s="1296"/>
      <c r="P2" s="1294" t="s">
        <v>1192</v>
      </c>
      <c r="Q2" s="1295"/>
      <c r="R2" s="1295"/>
      <c r="S2" s="1296"/>
      <c r="T2" s="1294" t="s">
        <v>1193</v>
      </c>
      <c r="U2" s="1295"/>
      <c r="V2" s="1295"/>
      <c r="W2" s="1296"/>
      <c r="X2" s="692" t="s">
        <v>1194</v>
      </c>
      <c r="Y2" s="692"/>
      <c r="Z2" s="692"/>
      <c r="AA2" s="692"/>
      <c r="AB2" s="1294" t="s">
        <v>1195</v>
      </c>
      <c r="AC2" s="1295"/>
      <c r="AD2" s="1295"/>
      <c r="AE2" s="1296"/>
      <c r="AF2" s="1294" t="s">
        <v>1196</v>
      </c>
      <c r="AG2" s="1295"/>
      <c r="AH2" s="1295"/>
      <c r="AI2" s="1296"/>
      <c r="AJ2" s="1302" t="s">
        <v>1197</v>
      </c>
      <c r="AK2" s="1303"/>
      <c r="AL2" s="1303"/>
      <c r="AM2" s="1304"/>
      <c r="AN2" s="1294" t="s">
        <v>1198</v>
      </c>
      <c r="AO2" s="1295"/>
      <c r="AP2" s="1295"/>
      <c r="AQ2" s="1296"/>
      <c r="AR2" s="1294" t="s">
        <v>1199</v>
      </c>
      <c r="AS2" s="1295"/>
      <c r="AT2" s="1295"/>
      <c r="AU2" s="1296"/>
      <c r="AV2" s="1294" t="s">
        <v>1200</v>
      </c>
      <c r="AW2" s="1295"/>
      <c r="AX2" s="1295"/>
      <c r="AY2" s="1295"/>
      <c r="AZ2" s="1295"/>
      <c r="BA2" s="1295"/>
      <c r="BB2" s="1295"/>
      <c r="BC2" s="1296"/>
      <c r="BD2" s="1294" t="s">
        <v>1201</v>
      </c>
      <c r="BE2" s="1295"/>
      <c r="BF2" s="1295"/>
      <c r="BG2" s="1295"/>
      <c r="BH2" s="1295"/>
      <c r="BI2" s="1295"/>
      <c r="BJ2" s="1295"/>
      <c r="BK2" s="1296"/>
      <c r="BL2" s="1294" t="s">
        <v>1202</v>
      </c>
      <c r="BM2" s="1295"/>
      <c r="BN2" s="1295"/>
      <c r="BO2" s="1295"/>
      <c r="BP2" s="1295"/>
      <c r="BQ2" s="1295"/>
      <c r="BR2" s="1295"/>
      <c r="BS2" s="1296"/>
      <c r="BT2" s="1294" t="s">
        <v>1203</v>
      </c>
      <c r="BU2" s="1295"/>
      <c r="BV2" s="1295"/>
      <c r="BW2" s="1295"/>
      <c r="BX2" s="1295"/>
      <c r="BY2" s="1295"/>
      <c r="BZ2" s="1295"/>
      <c r="CA2" s="1296"/>
      <c r="CB2" s="1294" t="s">
        <v>1204</v>
      </c>
      <c r="CC2" s="1295"/>
      <c r="CD2" s="1295"/>
      <c r="CE2" s="1295"/>
      <c r="CF2" s="1295"/>
      <c r="CG2" s="1295"/>
      <c r="CH2" s="1295"/>
      <c r="CI2" s="1296"/>
      <c r="CJ2" s="1294" t="s">
        <v>1205</v>
      </c>
      <c r="CK2" s="1295"/>
      <c r="CL2" s="1295"/>
      <c r="CM2" s="1295"/>
      <c r="CN2" s="1295"/>
      <c r="CO2" s="1295"/>
      <c r="CP2" s="1295"/>
      <c r="CQ2" s="1296"/>
      <c r="CR2" s="1294" t="s">
        <v>1206</v>
      </c>
      <c r="CS2" s="1295"/>
      <c r="CT2" s="1295"/>
      <c r="CU2" s="1295"/>
      <c r="CV2" s="1296"/>
      <c r="CW2" s="1305" t="s">
        <v>1207</v>
      </c>
      <c r="CX2" s="1306"/>
      <c r="CY2" s="1307"/>
      <c r="CZ2" s="1305" t="s">
        <v>1208</v>
      </c>
      <c r="DA2" s="1306"/>
      <c r="DB2" s="1307"/>
    </row>
    <row r="3" spans="1:106" s="668" customFormat="1" ht="58.15" customHeight="1" x14ac:dyDescent="0.25">
      <c r="A3" s="693" t="s">
        <v>1173</v>
      </c>
      <c r="B3" s="693" t="s">
        <v>1174</v>
      </c>
      <c r="C3" s="693" t="s">
        <v>1209</v>
      </c>
      <c r="D3" s="693" t="s">
        <v>1210</v>
      </c>
      <c r="E3" s="694" t="s">
        <v>1175</v>
      </c>
      <c r="F3" s="693" t="s">
        <v>1176</v>
      </c>
      <c r="G3" s="695" t="s">
        <v>1177</v>
      </c>
      <c r="H3" s="696" t="s">
        <v>1178</v>
      </c>
      <c r="I3" s="696" t="s">
        <v>1179</v>
      </c>
      <c r="J3" s="697" t="s">
        <v>8</v>
      </c>
      <c r="K3" s="698" t="s">
        <v>9</v>
      </c>
      <c r="L3" s="697" t="s">
        <v>1180</v>
      </c>
      <c r="M3" s="698" t="s">
        <v>1181</v>
      </c>
      <c r="N3" s="697" t="s">
        <v>1182</v>
      </c>
      <c r="O3" s="698" t="s">
        <v>1181</v>
      </c>
      <c r="P3" s="697" t="s">
        <v>1211</v>
      </c>
      <c r="Q3" s="696" t="s">
        <v>1212</v>
      </c>
      <c r="R3" s="696" t="s">
        <v>1213</v>
      </c>
      <c r="S3" s="698" t="s">
        <v>1214</v>
      </c>
      <c r="T3" s="697" t="s">
        <v>1211</v>
      </c>
      <c r="U3" s="696" t="s">
        <v>1212</v>
      </c>
      <c r="V3" s="696" t="s">
        <v>1213</v>
      </c>
      <c r="W3" s="698" t="s">
        <v>1214</v>
      </c>
      <c r="X3" s="697" t="s">
        <v>1211</v>
      </c>
      <c r="Y3" s="696" t="s">
        <v>1212</v>
      </c>
      <c r="Z3" s="696" t="s">
        <v>1213</v>
      </c>
      <c r="AA3" s="698" t="s">
        <v>1214</v>
      </c>
      <c r="AB3" s="697" t="s">
        <v>1211</v>
      </c>
      <c r="AC3" s="696" t="s">
        <v>1212</v>
      </c>
      <c r="AD3" s="696" t="s">
        <v>1213</v>
      </c>
      <c r="AE3" s="698" t="s">
        <v>1214</v>
      </c>
      <c r="AF3" s="697" t="s">
        <v>1211</v>
      </c>
      <c r="AG3" s="696" t="s">
        <v>1212</v>
      </c>
      <c r="AH3" s="696" t="s">
        <v>1213</v>
      </c>
      <c r="AI3" s="698" t="s">
        <v>1214</v>
      </c>
      <c r="AJ3" s="699" t="s">
        <v>1215</v>
      </c>
      <c r="AK3" s="700" t="s">
        <v>1216</v>
      </c>
      <c r="AL3" s="700" t="s">
        <v>1217</v>
      </c>
      <c r="AM3" s="701" t="s">
        <v>1218</v>
      </c>
      <c r="AN3" s="697" t="s">
        <v>1211</v>
      </c>
      <c r="AO3" s="696" t="s">
        <v>1212</v>
      </c>
      <c r="AP3" s="696" t="s">
        <v>1213</v>
      </c>
      <c r="AQ3" s="698" t="s">
        <v>1214</v>
      </c>
      <c r="AR3" s="697" t="s">
        <v>1211</v>
      </c>
      <c r="AS3" s="696" t="s">
        <v>1212</v>
      </c>
      <c r="AT3" s="696" t="s">
        <v>1213</v>
      </c>
      <c r="AU3" s="698" t="s">
        <v>1214</v>
      </c>
      <c r="AV3" s="697" t="s">
        <v>1211</v>
      </c>
      <c r="AW3" s="702" t="s">
        <v>1219</v>
      </c>
      <c r="AX3" s="696" t="s">
        <v>1212</v>
      </c>
      <c r="AY3" s="702" t="s">
        <v>1220</v>
      </c>
      <c r="AZ3" s="697" t="s">
        <v>1213</v>
      </c>
      <c r="BA3" s="702" t="s">
        <v>1221</v>
      </c>
      <c r="BB3" s="696" t="s">
        <v>1214</v>
      </c>
      <c r="BC3" s="703" t="s">
        <v>1222</v>
      </c>
      <c r="BD3" s="697" t="s">
        <v>1211</v>
      </c>
      <c r="BE3" s="702" t="s">
        <v>1219</v>
      </c>
      <c r="BF3" s="696" t="s">
        <v>1212</v>
      </c>
      <c r="BG3" s="702" t="s">
        <v>1220</v>
      </c>
      <c r="BH3" s="697" t="s">
        <v>1213</v>
      </c>
      <c r="BI3" s="702" t="s">
        <v>1221</v>
      </c>
      <c r="BJ3" s="696" t="s">
        <v>1214</v>
      </c>
      <c r="BK3" s="703" t="s">
        <v>1222</v>
      </c>
      <c r="BL3" s="697" t="s">
        <v>1211</v>
      </c>
      <c r="BM3" s="702" t="s">
        <v>1219</v>
      </c>
      <c r="BN3" s="696" t="s">
        <v>1212</v>
      </c>
      <c r="BO3" s="702" t="s">
        <v>1220</v>
      </c>
      <c r="BP3" s="697" t="s">
        <v>1213</v>
      </c>
      <c r="BQ3" s="702" t="s">
        <v>1221</v>
      </c>
      <c r="BR3" s="696" t="s">
        <v>1214</v>
      </c>
      <c r="BS3" s="703" t="s">
        <v>1222</v>
      </c>
      <c r="BT3" s="697" t="s">
        <v>1211</v>
      </c>
      <c r="BU3" s="702" t="s">
        <v>1219</v>
      </c>
      <c r="BV3" s="696" t="s">
        <v>1212</v>
      </c>
      <c r="BW3" s="702" t="s">
        <v>1220</v>
      </c>
      <c r="BX3" s="697" t="s">
        <v>1213</v>
      </c>
      <c r="BY3" s="702" t="s">
        <v>1221</v>
      </c>
      <c r="BZ3" s="696" t="s">
        <v>1214</v>
      </c>
      <c r="CA3" s="703" t="s">
        <v>1222</v>
      </c>
      <c r="CB3" s="697" t="s">
        <v>1211</v>
      </c>
      <c r="CC3" s="702" t="s">
        <v>1219</v>
      </c>
      <c r="CD3" s="696" t="s">
        <v>1212</v>
      </c>
      <c r="CE3" s="704" t="s">
        <v>1220</v>
      </c>
      <c r="CF3" s="697" t="s">
        <v>1213</v>
      </c>
      <c r="CG3" s="702" t="s">
        <v>1221</v>
      </c>
      <c r="CH3" s="696" t="s">
        <v>1214</v>
      </c>
      <c r="CI3" s="703" t="s">
        <v>1222</v>
      </c>
      <c r="CJ3" s="697" t="s">
        <v>1211</v>
      </c>
      <c r="CK3" s="702" t="s">
        <v>1219</v>
      </c>
      <c r="CL3" s="696" t="s">
        <v>1212</v>
      </c>
      <c r="CM3" s="702" t="s">
        <v>1220</v>
      </c>
      <c r="CN3" s="697" t="s">
        <v>1213</v>
      </c>
      <c r="CO3" s="702" t="s">
        <v>1221</v>
      </c>
      <c r="CP3" s="696" t="s">
        <v>1214</v>
      </c>
      <c r="CQ3" s="703" t="s">
        <v>1222</v>
      </c>
      <c r="CR3" s="697" t="s">
        <v>1223</v>
      </c>
      <c r="CS3" s="696" t="s">
        <v>1224</v>
      </c>
      <c r="CT3" s="696" t="s">
        <v>1225</v>
      </c>
      <c r="CU3" s="696" t="s">
        <v>1226</v>
      </c>
      <c r="CV3" s="698" t="s">
        <v>1227</v>
      </c>
      <c r="CW3" s="697" t="s">
        <v>8</v>
      </c>
      <c r="CX3" s="696" t="s">
        <v>9</v>
      </c>
      <c r="CY3" s="698" t="s">
        <v>539</v>
      </c>
      <c r="CZ3" s="696" t="s">
        <v>8</v>
      </c>
      <c r="DA3" s="696" t="s">
        <v>9</v>
      </c>
      <c r="DB3" s="698" t="s">
        <v>539</v>
      </c>
    </row>
    <row r="4" spans="1:106" s="657" customFormat="1" ht="18" customHeight="1" x14ac:dyDescent="0.25">
      <c r="A4" s="705"/>
      <c r="B4" s="705"/>
      <c r="C4" s="706"/>
      <c r="D4" s="706"/>
      <c r="E4" s="707"/>
      <c r="F4" s="706"/>
      <c r="G4" s="708"/>
      <c r="H4" s="708"/>
      <c r="I4" s="708"/>
      <c r="J4" s="709"/>
      <c r="K4" s="710"/>
      <c r="L4" s="709"/>
      <c r="M4" s="710"/>
      <c r="N4" s="709"/>
      <c r="O4" s="710"/>
      <c r="P4" s="709"/>
      <c r="Q4" s="708"/>
      <c r="R4" s="708"/>
      <c r="S4" s="710"/>
      <c r="T4" s="709"/>
      <c r="U4" s="708"/>
      <c r="V4" s="708"/>
      <c r="W4" s="710"/>
      <c r="X4" s="708"/>
      <c r="Y4" s="708"/>
      <c r="Z4" s="708"/>
      <c r="AA4" s="708"/>
      <c r="AB4" s="709"/>
      <c r="AC4" s="708"/>
      <c r="AD4" s="708"/>
      <c r="AE4" s="710"/>
      <c r="AF4" s="709"/>
      <c r="AG4" s="708"/>
      <c r="AH4" s="708"/>
      <c r="AI4" s="710"/>
      <c r="AJ4" s="711" t="s">
        <v>1228</v>
      </c>
      <c r="AK4" s="712" t="s">
        <v>1229</v>
      </c>
      <c r="AL4" s="712" t="s">
        <v>1230</v>
      </c>
      <c r="AM4" s="713" t="s">
        <v>1231</v>
      </c>
      <c r="AN4" s="709"/>
      <c r="AO4" s="708"/>
      <c r="AP4" s="708"/>
      <c r="AQ4" s="710"/>
      <c r="AR4" s="709"/>
      <c r="AS4" s="708"/>
      <c r="AT4" s="708"/>
      <c r="AU4" s="710"/>
      <c r="AV4" s="709"/>
      <c r="AW4" s="708"/>
      <c r="AX4" s="708"/>
      <c r="AY4" s="708"/>
      <c r="AZ4" s="709"/>
      <c r="BA4" s="708"/>
      <c r="BB4" s="708"/>
      <c r="BC4" s="710"/>
      <c r="BD4" s="709"/>
      <c r="BE4" s="708"/>
      <c r="BF4" s="708"/>
      <c r="BG4" s="708"/>
      <c r="BH4" s="709"/>
      <c r="BI4" s="708"/>
      <c r="BJ4" s="708"/>
      <c r="BK4" s="710"/>
      <c r="BL4" s="709"/>
      <c r="BM4" s="708"/>
      <c r="BN4" s="708"/>
      <c r="BO4" s="708"/>
      <c r="BP4" s="709"/>
      <c r="BQ4" s="708"/>
      <c r="BR4" s="708"/>
      <c r="BS4" s="710"/>
      <c r="BT4" s="709"/>
      <c r="BU4" s="708"/>
      <c r="BV4" s="708"/>
      <c r="BW4" s="708"/>
      <c r="BX4" s="709"/>
      <c r="BY4" s="708"/>
      <c r="BZ4" s="708"/>
      <c r="CA4" s="710"/>
      <c r="CB4" s="709"/>
      <c r="CC4" s="708"/>
      <c r="CD4" s="708"/>
      <c r="CE4" s="710"/>
      <c r="CF4" s="708"/>
      <c r="CG4" s="708"/>
      <c r="CH4" s="708"/>
      <c r="CI4" s="710"/>
      <c r="CJ4" s="709"/>
      <c r="CK4" s="708"/>
      <c r="CL4" s="708"/>
      <c r="CM4" s="710"/>
      <c r="CN4" s="708"/>
      <c r="CO4" s="708"/>
      <c r="CP4" s="708"/>
      <c r="CQ4" s="710"/>
      <c r="CR4" s="708"/>
      <c r="CS4" s="708"/>
      <c r="CT4" s="708"/>
      <c r="CU4" s="708"/>
      <c r="CV4" s="710"/>
      <c r="CW4" s="709"/>
      <c r="CX4" s="708"/>
      <c r="CY4" s="710"/>
      <c r="CZ4" s="708"/>
      <c r="DA4" s="708"/>
      <c r="DB4" s="710"/>
    </row>
    <row r="5" spans="1:106" s="726" customFormat="1" ht="14.25" customHeight="1" x14ac:dyDescent="0.25">
      <c r="A5" s="714">
        <v>0</v>
      </c>
      <c r="B5" s="714">
        <f>'I. Questionario nazionale'!A13</f>
        <v>9</v>
      </c>
      <c r="C5" s="714" t="str">
        <f>IF('I. Questionario nazionale'!D8="","",UPPER('I. Questionario nazionale'!D8))</f>
        <v/>
      </c>
      <c r="D5" s="714" t="str">
        <f>IF('I. Questionario nazionale'!B10="","",LOWER('I. Questionario nazionale'!B10))</f>
        <v/>
      </c>
      <c r="E5" s="715" t="str">
        <f>IF('I. Questionario nazionale'!F15="","",UPPER('I. Questionario nazionale'!F15))</f>
        <v/>
      </c>
      <c r="F5" s="716" t="str">
        <f>IF('I. Questionario nazionale'!F17="","",UPPER('I. Questionario nazionale'!F17))</f>
        <v>ASSOLOMBARDA</v>
      </c>
      <c r="G5" s="717" t="str">
        <f>IF('I. Questionario nazionale'!C19="","",'I. Questionario nazionale'!C19)</f>
        <v/>
      </c>
      <c r="H5" s="717">
        <f>'I. Questionario nazionale'!N19</f>
        <v>0</v>
      </c>
      <c r="I5" s="718">
        <f>'I. Questionario nazionale'!N21</f>
        <v>0</v>
      </c>
      <c r="J5" s="719">
        <f>'I. Questionario nazionale'!P23</f>
        <v>0</v>
      </c>
      <c r="K5" s="718">
        <f>'I. Questionario nazionale'!Q23</f>
        <v>0</v>
      </c>
      <c r="L5" s="719">
        <f>'I. Questionario nazionale'!P27</f>
        <v>0</v>
      </c>
      <c r="M5" s="718">
        <f>'I. Questionario nazionale'!P29</f>
        <v>0</v>
      </c>
      <c r="N5" s="719">
        <f>'I. Questionario nazionale'!O27</f>
        <v>0</v>
      </c>
      <c r="O5" s="720">
        <f>'I. Questionario nazionale'!O29</f>
        <v>0</v>
      </c>
      <c r="P5" s="719">
        <f>'I. Questionario nazionale'!D38</f>
        <v>0</v>
      </c>
      <c r="Q5" s="717">
        <f>'I. Questionario nazionale'!F38</f>
        <v>0</v>
      </c>
      <c r="R5" s="717">
        <f>'I. Questionario nazionale'!H38</f>
        <v>0</v>
      </c>
      <c r="S5" s="720">
        <f>'I. Questionario nazionale'!J38</f>
        <v>0</v>
      </c>
      <c r="T5" s="719">
        <f>'I. Questionario nazionale'!D39</f>
        <v>0</v>
      </c>
      <c r="U5" s="721">
        <f>+'I. Questionario nazionale'!F39</f>
        <v>0</v>
      </c>
      <c r="V5" s="721">
        <f>+'I. Questionario nazionale'!H39</f>
        <v>0</v>
      </c>
      <c r="W5" s="720">
        <f>+'I. Questionario nazionale'!J39</f>
        <v>0</v>
      </c>
      <c r="X5" s="721">
        <f>'I. Questionario nazionale'!D40</f>
        <v>0</v>
      </c>
      <c r="Y5" s="721">
        <f>'I. Questionario nazionale'!F40</f>
        <v>0</v>
      </c>
      <c r="Z5" s="721">
        <f>'I. Questionario nazionale'!H40</f>
        <v>0</v>
      </c>
      <c r="AA5" s="718">
        <f>'I. Questionario nazionale'!J40</f>
        <v>0</v>
      </c>
      <c r="AB5" s="717">
        <f>'I. Questionario nazionale'!D41</f>
        <v>0</v>
      </c>
      <c r="AC5" s="717">
        <f>+'I. Questionario nazionale'!F41</f>
        <v>0</v>
      </c>
      <c r="AD5" s="717">
        <f>+'I. Questionario nazionale'!H41</f>
        <v>0</v>
      </c>
      <c r="AE5" s="718">
        <f>+'I. Questionario nazionale'!J41</f>
        <v>0</v>
      </c>
      <c r="AF5" s="717">
        <f>'I. Questionario nazionale'!D42</f>
        <v>0</v>
      </c>
      <c r="AG5" s="717">
        <f>+'I. Questionario nazionale'!F42</f>
        <v>0</v>
      </c>
      <c r="AH5" s="717">
        <f>'I. Questionario nazionale'!H42</f>
        <v>0</v>
      </c>
      <c r="AI5" s="718">
        <f>+'I. Questionario nazionale'!J42</f>
        <v>0</v>
      </c>
      <c r="AJ5" s="717">
        <v>0</v>
      </c>
      <c r="AK5" s="717">
        <v>0</v>
      </c>
      <c r="AL5" s="717">
        <v>0</v>
      </c>
      <c r="AM5" s="717">
        <v>0</v>
      </c>
      <c r="AN5" s="717">
        <f>+'I. Questionario nazionale'!D43</f>
        <v>0</v>
      </c>
      <c r="AO5" s="717">
        <f>+'I. Questionario nazionale'!F43</f>
        <v>0</v>
      </c>
      <c r="AP5" s="717">
        <f>+'I. Questionario nazionale'!H43</f>
        <v>0</v>
      </c>
      <c r="AQ5" s="718">
        <f>+'I. Questionario nazionale'!J43</f>
        <v>0</v>
      </c>
      <c r="AR5" s="717">
        <f>+'I. Questionario nazionale'!D44</f>
        <v>0</v>
      </c>
      <c r="AS5" s="717">
        <f>+'I. Questionario nazionale'!F44</f>
        <v>0</v>
      </c>
      <c r="AT5" s="717">
        <f>+'I. Questionario nazionale'!H44</f>
        <v>0</v>
      </c>
      <c r="AU5" s="718">
        <f>+'I. Questionario nazionale'!J44</f>
        <v>0</v>
      </c>
      <c r="AV5" s="717">
        <f>+'I. Questionario nazionale'!D52</f>
        <v>0</v>
      </c>
      <c r="AW5" s="717">
        <f>+'I. Questionario nazionale'!E52</f>
        <v>0</v>
      </c>
      <c r="AX5" s="717">
        <f>+'I. Questionario nazionale'!F52</f>
        <v>0</v>
      </c>
      <c r="AY5" s="718">
        <f>+'I. Questionario nazionale'!G52</f>
        <v>0</v>
      </c>
      <c r="AZ5" s="717">
        <f>+'I. Questionario nazionale'!H52</f>
        <v>0</v>
      </c>
      <c r="BA5" s="717">
        <f>+'I. Questionario nazionale'!I52</f>
        <v>0</v>
      </c>
      <c r="BB5" s="717">
        <f>+'I. Questionario nazionale'!J52</f>
        <v>0</v>
      </c>
      <c r="BC5" s="718">
        <f>+'I. Questionario nazionale'!K52</f>
        <v>0</v>
      </c>
      <c r="BD5" s="717">
        <f>+'I. Questionario nazionale'!D53</f>
        <v>0</v>
      </c>
      <c r="BE5" s="717">
        <f>+'I. Questionario nazionale'!E53</f>
        <v>0</v>
      </c>
      <c r="BF5" s="717">
        <f>+'I. Questionario nazionale'!F53</f>
        <v>0</v>
      </c>
      <c r="BG5" s="718">
        <f>+'I. Questionario nazionale'!G53</f>
        <v>0</v>
      </c>
      <c r="BH5" s="717">
        <f>+'I. Questionario nazionale'!H53</f>
        <v>0</v>
      </c>
      <c r="BI5" s="717">
        <f>+'I. Questionario nazionale'!I53</f>
        <v>0</v>
      </c>
      <c r="BJ5" s="717">
        <f>+'I. Questionario nazionale'!J53</f>
        <v>0</v>
      </c>
      <c r="BK5" s="718">
        <f>+'I. Questionario nazionale'!K53</f>
        <v>0</v>
      </c>
      <c r="BL5" s="717">
        <f>+'I. Questionario nazionale'!D54</f>
        <v>0</v>
      </c>
      <c r="BM5" s="717">
        <f>+'I. Questionario nazionale'!E54</f>
        <v>0</v>
      </c>
      <c r="BN5" s="717">
        <f>+'I. Questionario nazionale'!F54</f>
        <v>0</v>
      </c>
      <c r="BO5" s="718">
        <f>+'I. Questionario nazionale'!G54</f>
        <v>0</v>
      </c>
      <c r="BP5" s="717">
        <f>+'I. Questionario nazionale'!H54</f>
        <v>0</v>
      </c>
      <c r="BQ5" s="717">
        <f>+'I. Questionario nazionale'!I54</f>
        <v>0</v>
      </c>
      <c r="BR5" s="717">
        <f>+'I. Questionario nazionale'!J54</f>
        <v>0</v>
      </c>
      <c r="BS5" s="718">
        <f>+'I. Questionario nazionale'!K54</f>
        <v>0</v>
      </c>
      <c r="BT5" s="717">
        <f>+'I. Questionario nazionale'!D55</f>
        <v>0</v>
      </c>
      <c r="BU5" s="717">
        <f>+'I. Questionario nazionale'!E55</f>
        <v>0</v>
      </c>
      <c r="BV5" s="717">
        <f>+'I. Questionario nazionale'!F55</f>
        <v>0</v>
      </c>
      <c r="BW5" s="718">
        <f>+'I. Questionario nazionale'!G55</f>
        <v>0</v>
      </c>
      <c r="BX5" s="717">
        <f>+'I. Questionario nazionale'!H55</f>
        <v>0</v>
      </c>
      <c r="BY5" s="717">
        <f>+'I. Questionario nazionale'!I55</f>
        <v>0</v>
      </c>
      <c r="BZ5" s="717">
        <f>+'I. Questionario nazionale'!J55</f>
        <v>0</v>
      </c>
      <c r="CA5" s="721">
        <f>+'I. Questionario nazionale'!K55</f>
        <v>0</v>
      </c>
      <c r="CB5" s="719">
        <f>+'I. Questionario nazionale'!D56</f>
        <v>0</v>
      </c>
      <c r="CC5" s="721">
        <f>+'I. Questionario nazionale'!E56</f>
        <v>0</v>
      </c>
      <c r="CD5" s="721">
        <f>+'I. Questionario nazionale'!F56</f>
        <v>0</v>
      </c>
      <c r="CE5" s="720">
        <f>+'I. Questionario nazionale'!G56</f>
        <v>0</v>
      </c>
      <c r="CF5" s="721">
        <f>+'I. Questionario nazionale'!H56</f>
        <v>0</v>
      </c>
      <c r="CG5" s="721">
        <f>+'I. Questionario nazionale'!I56</f>
        <v>0</v>
      </c>
      <c r="CH5" s="721">
        <f>+'I. Questionario nazionale'!J56</f>
        <v>0</v>
      </c>
      <c r="CI5" s="721">
        <f>+'I. Questionario nazionale'!K56</f>
        <v>0</v>
      </c>
      <c r="CJ5" s="719">
        <f>+'I. Questionario nazionale'!D57</f>
        <v>0</v>
      </c>
      <c r="CK5" s="721">
        <f>+'I. Questionario nazionale'!E57</f>
        <v>0</v>
      </c>
      <c r="CL5" s="721">
        <f>+'I. Questionario nazionale'!F57</f>
        <v>0</v>
      </c>
      <c r="CM5" s="720">
        <f>+'I. Questionario nazionale'!G57</f>
        <v>0</v>
      </c>
      <c r="CN5" s="721">
        <f>+'I. Questionario nazionale'!H57</f>
        <v>0</v>
      </c>
      <c r="CO5" s="721">
        <f>+'I. Questionario nazionale'!I57</f>
        <v>0</v>
      </c>
      <c r="CP5" s="721">
        <f>+'I. Questionario nazionale'!J57</f>
        <v>0</v>
      </c>
      <c r="CQ5" s="718">
        <f>+'I. Questionario nazionale'!K57</f>
        <v>0</v>
      </c>
      <c r="CR5" s="721">
        <f>'I. Questionario nazionale'!I61</f>
        <v>0</v>
      </c>
      <c r="CS5" s="721">
        <f>'I. Questionario nazionale'!I63</f>
        <v>0</v>
      </c>
      <c r="CT5" s="721">
        <f>'I. Questionario nazionale'!I65</f>
        <v>0</v>
      </c>
      <c r="CU5" s="721">
        <f>'I. Questionario nazionale'!I66</f>
        <v>0</v>
      </c>
      <c r="CV5" s="722" t="str">
        <f>'I. Questionario nazionale'!I68</f>
        <v/>
      </c>
      <c r="CW5" s="723">
        <f>'I. Questionario nazionale'!P73</f>
        <v>0</v>
      </c>
      <c r="CX5" s="724">
        <f>'I. Questionario nazionale'!Q73</f>
        <v>0</v>
      </c>
      <c r="CY5" s="725">
        <f>'I. Questionario nazionale'!F73</f>
        <v>0</v>
      </c>
      <c r="CZ5" s="724">
        <f>'I. Questionario nazionale'!P76</f>
        <v>0</v>
      </c>
      <c r="DA5" s="724">
        <f>'I. Questionario nazionale'!Q76</f>
        <v>0</v>
      </c>
      <c r="DB5" s="725">
        <f>'I. Questionario nazionale'!F76</f>
        <v>0</v>
      </c>
    </row>
    <row r="6" spans="1:106" ht="5.45" customHeight="1" x14ac:dyDescent="0.25">
      <c r="A6" s="678">
        <v>0</v>
      </c>
      <c r="E6" s="683"/>
      <c r="J6" s="727"/>
      <c r="K6" s="728"/>
      <c r="L6" s="684"/>
      <c r="M6" s="685"/>
      <c r="N6" s="684"/>
      <c r="O6" s="685"/>
      <c r="P6" s="684"/>
      <c r="S6" s="685"/>
      <c r="T6" s="684"/>
      <c r="W6" s="685"/>
      <c r="AB6" s="684"/>
      <c r="AE6" s="685"/>
      <c r="AF6" s="684"/>
      <c r="AI6" s="685"/>
      <c r="AJ6" s="687"/>
      <c r="AM6" s="689"/>
      <c r="AN6" s="684"/>
      <c r="AQ6" s="685"/>
      <c r="AR6" s="684"/>
      <c r="AU6" s="685"/>
      <c r="AV6" s="684"/>
      <c r="AZ6" s="684"/>
      <c r="BC6" s="685"/>
      <c r="BD6" s="684"/>
      <c r="BH6" s="684"/>
      <c r="BK6" s="685"/>
      <c r="BL6" s="684"/>
      <c r="BP6" s="684"/>
      <c r="BS6" s="685"/>
      <c r="BT6" s="684"/>
      <c r="BX6" s="684"/>
      <c r="CA6" s="685"/>
      <c r="CB6" s="684"/>
      <c r="CE6" s="685"/>
      <c r="CI6" s="685"/>
      <c r="CJ6" s="684"/>
      <c r="CM6" s="685"/>
      <c r="CQ6" s="685"/>
      <c r="CV6" s="691"/>
      <c r="DB6" s="691"/>
    </row>
  </sheetData>
  <mergeCells count="21">
    <mergeCell ref="CR2:CV2"/>
    <mergeCell ref="CW2:CY2"/>
    <mergeCell ref="CZ2:DB2"/>
    <mergeCell ref="AV2:BC2"/>
    <mergeCell ref="BD2:BK2"/>
    <mergeCell ref="BL2:BS2"/>
    <mergeCell ref="BT2:CA2"/>
    <mergeCell ref="CB2:CI2"/>
    <mergeCell ref="CJ2:CQ2"/>
    <mergeCell ref="AR2:AU2"/>
    <mergeCell ref="A2:D2"/>
    <mergeCell ref="E2:I2"/>
    <mergeCell ref="J2:K2"/>
    <mergeCell ref="L2:M2"/>
    <mergeCell ref="N2:O2"/>
    <mergeCell ref="P2:S2"/>
    <mergeCell ref="T2:W2"/>
    <mergeCell ref="AB2:AE2"/>
    <mergeCell ref="AF2:AI2"/>
    <mergeCell ref="AJ2:AM2"/>
    <mergeCell ref="AN2:AQ2"/>
  </mergeCells>
  <pageMargins left="0.70866141732283472" right="0.70866141732283472" top="0.74803149606299213" bottom="0.74803149606299213" header="0.31496062992125984" footer="0.31496062992125984"/>
  <pageSetup paperSize="9" scale="6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A6EAD-A3E1-4CD2-B117-A1F9EFBB2537}">
  <sheetPr codeName="Foglio5">
    <tabColor rgb="FF92D050"/>
  </sheetPr>
  <dimension ref="A1:CF6"/>
  <sheetViews>
    <sheetView zoomScale="80" zoomScaleNormal="80" workbookViewId="0">
      <selection activeCell="B5" sqref="B5"/>
    </sheetView>
  </sheetViews>
  <sheetFormatPr defaultColWidth="9.7109375" defaultRowHeight="14.25" x14ac:dyDescent="0.25"/>
  <cols>
    <col min="1" max="2" width="11.85546875" style="678" customWidth="1"/>
    <col min="3" max="3" width="25.85546875" style="678" customWidth="1"/>
    <col min="4" max="4" width="24.85546875" style="678" customWidth="1"/>
    <col min="5" max="5" width="25.140625" style="680" customWidth="1"/>
    <col min="6" max="7" width="23.42578125" style="680" customWidth="1"/>
    <col min="8" max="38" width="17.42578125" style="680" customWidth="1"/>
    <col min="39" max="44" width="17.42578125" style="680" hidden="1" customWidth="1"/>
    <col min="45" max="74" width="17.42578125" style="680" customWidth="1"/>
    <col min="75" max="84" width="9.7109375" style="690" customWidth="1"/>
    <col min="85" max="16384" width="9.7109375" style="690"/>
  </cols>
  <sheetData>
    <row r="1" spans="1:84" ht="15" x14ac:dyDescent="0.25">
      <c r="H1" s="684"/>
      <c r="I1" s="685"/>
      <c r="J1" s="684"/>
      <c r="K1" s="685"/>
      <c r="L1" s="684"/>
      <c r="M1" s="685"/>
      <c r="N1" s="1311"/>
      <c r="O1" s="1312"/>
      <c r="P1" s="1312"/>
      <c r="Q1" s="1312"/>
      <c r="R1" s="1312"/>
      <c r="S1" s="1312"/>
      <c r="T1" s="1312"/>
      <c r="U1" s="1312"/>
      <c r="V1" s="1312"/>
      <c r="W1" s="1312"/>
      <c r="X1" s="1312"/>
      <c r="Y1" s="1312"/>
      <c r="Z1" s="1312"/>
      <c r="AA1" s="1312"/>
      <c r="AB1" s="1312"/>
      <c r="AC1" s="1312"/>
      <c r="AD1" s="1312"/>
      <c r="AE1" s="1312"/>
      <c r="AF1" s="1312"/>
      <c r="AG1" s="1312"/>
      <c r="AH1" s="1312"/>
      <c r="AI1" s="1312"/>
      <c r="AJ1" s="1312"/>
      <c r="AK1" s="1312"/>
      <c r="AL1" s="1312"/>
      <c r="AM1" s="1312"/>
      <c r="AN1" s="1312"/>
      <c r="AO1" s="1312"/>
      <c r="AP1" s="1312"/>
      <c r="AQ1" s="1312"/>
      <c r="AR1" s="1312"/>
      <c r="AS1" s="1312"/>
      <c r="AT1" s="1312"/>
      <c r="AU1" s="1312"/>
      <c r="AV1" s="1312"/>
      <c r="AW1" s="1312"/>
      <c r="AX1" s="1312"/>
      <c r="AY1" s="1312"/>
      <c r="AZ1" s="1312"/>
      <c r="BA1" s="1312"/>
      <c r="BB1" s="1312"/>
      <c r="BC1" s="1312"/>
      <c r="BD1" s="1312"/>
      <c r="BE1" s="1312"/>
      <c r="BF1" s="1312"/>
      <c r="BG1" s="1312"/>
      <c r="BH1" s="1312"/>
      <c r="BI1" s="1312"/>
      <c r="BJ1" s="1312"/>
      <c r="BK1" s="1312"/>
      <c r="BL1" s="1312"/>
      <c r="BM1" s="1312"/>
      <c r="BN1" s="1312"/>
      <c r="BO1" s="1312"/>
      <c r="BP1" s="1312"/>
      <c r="BQ1" s="1312"/>
      <c r="BR1" s="1312"/>
      <c r="BS1" s="1312"/>
      <c r="BT1" s="1312"/>
      <c r="BU1" s="1312"/>
      <c r="BV1" s="1312"/>
      <c r="BW1" s="1312"/>
      <c r="BX1" s="1312"/>
      <c r="BY1" s="1312"/>
      <c r="BZ1" s="1312"/>
      <c r="CA1" s="1312"/>
      <c r="CB1" s="1312"/>
      <c r="CC1" s="1312"/>
      <c r="CD1" s="1312"/>
      <c r="CE1" s="1312"/>
      <c r="CF1" s="1313"/>
    </row>
    <row r="2" spans="1:84" s="657" customFormat="1" ht="45.6" customHeight="1" x14ac:dyDescent="0.25">
      <c r="A2" s="653" t="s">
        <v>1232</v>
      </c>
      <c r="B2" s="653"/>
      <c r="C2" s="1297"/>
      <c r="D2" s="1297"/>
      <c r="E2" s="1297"/>
      <c r="F2" s="1297"/>
      <c r="G2" s="1298"/>
      <c r="H2" s="1294" t="s">
        <v>1163</v>
      </c>
      <c r="I2" s="1296"/>
      <c r="J2" s="1294" t="s">
        <v>38</v>
      </c>
      <c r="K2" s="1296"/>
      <c r="L2" s="1294" t="s">
        <v>1164</v>
      </c>
      <c r="M2" s="1296"/>
      <c r="N2" s="1314" t="s">
        <v>1233</v>
      </c>
      <c r="O2" s="1310"/>
      <c r="P2" s="1314" t="s">
        <v>1234</v>
      </c>
      <c r="Q2" s="1315"/>
      <c r="R2" s="1314" t="s">
        <v>1235</v>
      </c>
      <c r="S2" s="1315"/>
      <c r="T2" s="729"/>
      <c r="U2" s="1314" t="s">
        <v>1236</v>
      </c>
      <c r="V2" s="1315"/>
      <c r="W2" s="1314" t="s">
        <v>1237</v>
      </c>
      <c r="X2" s="1315"/>
      <c r="Y2" s="1314" t="s">
        <v>1238</v>
      </c>
      <c r="Z2" s="1315"/>
      <c r="AA2" s="1316" t="s">
        <v>1239</v>
      </c>
      <c r="AB2" s="1317"/>
      <c r="AC2" s="1317"/>
      <c r="AD2" s="1317"/>
      <c r="AE2" s="1317"/>
      <c r="AF2" s="1318"/>
      <c r="AG2" s="1316" t="s">
        <v>1240</v>
      </c>
      <c r="AH2" s="1317"/>
      <c r="AI2" s="1317"/>
      <c r="AJ2" s="1317"/>
      <c r="AK2" s="1317"/>
      <c r="AL2" s="1318"/>
      <c r="AM2" s="1308" t="s">
        <v>1241</v>
      </c>
      <c r="AN2" s="1309"/>
      <c r="AO2" s="1309"/>
      <c r="AP2" s="1309"/>
      <c r="AQ2" s="1309"/>
      <c r="AR2" s="1310"/>
      <c r="AS2" s="1308" t="s">
        <v>1242</v>
      </c>
      <c r="AT2" s="1309"/>
      <c r="AU2" s="1309"/>
      <c r="AV2" s="1309"/>
      <c r="AW2" s="1309"/>
      <c r="AX2" s="1310"/>
      <c r="AY2" s="1308" t="s">
        <v>1243</v>
      </c>
      <c r="AZ2" s="1309"/>
      <c r="BA2" s="1309"/>
      <c r="BB2" s="1309"/>
      <c r="BC2" s="1309"/>
      <c r="BD2" s="1310"/>
      <c r="BE2" s="1308" t="s">
        <v>1244</v>
      </c>
      <c r="BF2" s="1309"/>
      <c r="BG2" s="1309"/>
      <c r="BH2" s="1309"/>
      <c r="BI2" s="1309"/>
      <c r="BJ2" s="1310"/>
      <c r="BK2" s="1308" t="s">
        <v>1245</v>
      </c>
      <c r="BL2" s="1309"/>
      <c r="BM2" s="1309"/>
      <c r="BN2" s="1309"/>
      <c r="BO2" s="1309"/>
      <c r="BP2" s="1310"/>
      <c r="BQ2" s="1319" t="s">
        <v>1246</v>
      </c>
      <c r="BR2" s="1320"/>
      <c r="BS2" s="1320"/>
      <c r="BT2" s="1320"/>
      <c r="BU2" s="1320"/>
      <c r="BV2" s="1321"/>
      <c r="BW2" s="1322" t="s">
        <v>1247</v>
      </c>
      <c r="BX2" s="1322"/>
      <c r="BY2" s="1322"/>
      <c r="BZ2" s="1322"/>
      <c r="CA2" s="1322"/>
      <c r="CB2" s="1322"/>
      <c r="CC2" s="1323" t="s">
        <v>1248</v>
      </c>
      <c r="CD2" s="1324"/>
      <c r="CE2" s="1324"/>
      <c r="CF2" s="1325"/>
    </row>
    <row r="3" spans="1:84" s="668" customFormat="1" ht="58.15" customHeight="1" x14ac:dyDescent="0.25">
      <c r="A3" s="693" t="s">
        <v>1173</v>
      </c>
      <c r="B3" s="693" t="s">
        <v>1174</v>
      </c>
      <c r="C3" s="694" t="s">
        <v>1175</v>
      </c>
      <c r="D3" s="693" t="s">
        <v>1176</v>
      </c>
      <c r="E3" s="695" t="s">
        <v>1177</v>
      </c>
      <c r="F3" s="696" t="s">
        <v>1178</v>
      </c>
      <c r="G3" s="696" t="s">
        <v>1179</v>
      </c>
      <c r="H3" s="697" t="s">
        <v>8</v>
      </c>
      <c r="I3" s="698" t="s">
        <v>9</v>
      </c>
      <c r="J3" s="697" t="s">
        <v>1180</v>
      </c>
      <c r="K3" s="698" t="s">
        <v>1181</v>
      </c>
      <c r="L3" s="697" t="s">
        <v>1182</v>
      </c>
      <c r="M3" s="698" t="s">
        <v>1181</v>
      </c>
      <c r="N3" s="697" t="s">
        <v>1249</v>
      </c>
      <c r="O3" s="698" t="s">
        <v>26</v>
      </c>
      <c r="P3" s="697" t="s">
        <v>1249</v>
      </c>
      <c r="Q3" s="698" t="s">
        <v>26</v>
      </c>
      <c r="R3" s="697" t="s">
        <v>1249</v>
      </c>
      <c r="S3" s="698" t="s">
        <v>26</v>
      </c>
      <c r="T3" s="696" t="s">
        <v>1250</v>
      </c>
      <c r="U3" s="697" t="s">
        <v>14</v>
      </c>
      <c r="V3" s="698" t="s">
        <v>15</v>
      </c>
      <c r="W3" s="697" t="s">
        <v>14</v>
      </c>
      <c r="X3" s="698" t="s">
        <v>15</v>
      </c>
      <c r="Y3" s="697" t="s">
        <v>14</v>
      </c>
      <c r="Z3" s="698" t="s">
        <v>15</v>
      </c>
      <c r="AA3" s="697" t="s">
        <v>1251</v>
      </c>
      <c r="AB3" s="696" t="s">
        <v>1252</v>
      </c>
      <c r="AC3" s="696" t="s">
        <v>1253</v>
      </c>
      <c r="AD3" s="696" t="s">
        <v>1254</v>
      </c>
      <c r="AE3" s="696" t="s">
        <v>1255</v>
      </c>
      <c r="AF3" s="698" t="s">
        <v>1256</v>
      </c>
      <c r="AG3" s="697" t="s">
        <v>1251</v>
      </c>
      <c r="AH3" s="696" t="s">
        <v>1252</v>
      </c>
      <c r="AI3" s="696" t="s">
        <v>1253</v>
      </c>
      <c r="AJ3" s="696" t="s">
        <v>1254</v>
      </c>
      <c r="AK3" s="696" t="s">
        <v>1255</v>
      </c>
      <c r="AL3" s="698" t="s">
        <v>1256</v>
      </c>
      <c r="AM3" s="697" t="s">
        <v>1251</v>
      </c>
      <c r="AN3" s="696" t="s">
        <v>1252</v>
      </c>
      <c r="AO3" s="696" t="s">
        <v>1253</v>
      </c>
      <c r="AP3" s="696" t="s">
        <v>1254</v>
      </c>
      <c r="AQ3" s="696" t="s">
        <v>1255</v>
      </c>
      <c r="AR3" s="698" t="s">
        <v>1256</v>
      </c>
      <c r="AS3" s="697" t="s">
        <v>1251</v>
      </c>
      <c r="AT3" s="696" t="s">
        <v>1252</v>
      </c>
      <c r="AU3" s="696" t="s">
        <v>1253</v>
      </c>
      <c r="AV3" s="696" t="s">
        <v>1254</v>
      </c>
      <c r="AW3" s="696" t="s">
        <v>1255</v>
      </c>
      <c r="AX3" s="698" t="s">
        <v>1256</v>
      </c>
      <c r="AY3" s="697" t="s">
        <v>1251</v>
      </c>
      <c r="AZ3" s="696" t="s">
        <v>1252</v>
      </c>
      <c r="BA3" s="696" t="s">
        <v>1253</v>
      </c>
      <c r="BB3" s="696" t="s">
        <v>1254</v>
      </c>
      <c r="BC3" s="696" t="s">
        <v>1255</v>
      </c>
      <c r="BD3" s="698" t="s">
        <v>1256</v>
      </c>
      <c r="BE3" s="697" t="s">
        <v>1251</v>
      </c>
      <c r="BF3" s="696" t="s">
        <v>1252</v>
      </c>
      <c r="BG3" s="696" t="s">
        <v>1253</v>
      </c>
      <c r="BH3" s="696" t="s">
        <v>1254</v>
      </c>
      <c r="BI3" s="696" t="s">
        <v>1255</v>
      </c>
      <c r="BJ3" s="698" t="s">
        <v>1256</v>
      </c>
      <c r="BK3" s="697" t="s">
        <v>1251</v>
      </c>
      <c r="BL3" s="696" t="s">
        <v>1252</v>
      </c>
      <c r="BM3" s="696" t="s">
        <v>1253</v>
      </c>
      <c r="BN3" s="696" t="s">
        <v>1254</v>
      </c>
      <c r="BO3" s="696" t="s">
        <v>1255</v>
      </c>
      <c r="BP3" s="698" t="s">
        <v>1256</v>
      </c>
      <c r="BQ3" s="697" t="s">
        <v>1251</v>
      </c>
      <c r="BR3" s="696" t="s">
        <v>1252</v>
      </c>
      <c r="BS3" s="696" t="s">
        <v>1253</v>
      </c>
      <c r="BT3" s="696" t="s">
        <v>1254</v>
      </c>
      <c r="BU3" s="696" t="s">
        <v>1255</v>
      </c>
      <c r="BV3" s="696" t="s">
        <v>1256</v>
      </c>
      <c r="BW3" s="697" t="s">
        <v>1251</v>
      </c>
      <c r="BX3" s="696" t="s">
        <v>1252</v>
      </c>
      <c r="BY3" s="696" t="s">
        <v>1253</v>
      </c>
      <c r="BZ3" s="696" t="s">
        <v>1254</v>
      </c>
      <c r="CA3" s="696" t="s">
        <v>1255</v>
      </c>
      <c r="CB3" s="696" t="s">
        <v>1256</v>
      </c>
      <c r="CC3" s="697" t="s">
        <v>1253</v>
      </c>
      <c r="CD3" s="696" t="s">
        <v>1254</v>
      </c>
      <c r="CE3" s="696" t="s">
        <v>1255</v>
      </c>
      <c r="CF3" s="698" t="s">
        <v>1256</v>
      </c>
    </row>
    <row r="4" spans="1:84" s="657" customFormat="1" ht="18" customHeight="1" x14ac:dyDescent="0.25">
      <c r="A4" s="705" t="s">
        <v>1257</v>
      </c>
      <c r="B4" s="705"/>
      <c r="C4" s="707" t="s">
        <v>999</v>
      </c>
      <c r="D4" s="706" t="s">
        <v>1258</v>
      </c>
      <c r="E4" s="708" t="s">
        <v>1259</v>
      </c>
      <c r="F4" s="708" t="s">
        <v>1260</v>
      </c>
      <c r="G4" s="708"/>
      <c r="H4" s="709" t="s">
        <v>1261</v>
      </c>
      <c r="I4" s="710" t="s">
        <v>1262</v>
      </c>
      <c r="J4" s="709" t="s">
        <v>1263</v>
      </c>
      <c r="K4" s="710" t="s">
        <v>1264</v>
      </c>
      <c r="L4" s="709" t="s">
        <v>1265</v>
      </c>
      <c r="M4" s="710" t="s">
        <v>1266</v>
      </c>
      <c r="N4" s="709" t="s">
        <v>1001</v>
      </c>
      <c r="O4" s="710" t="s">
        <v>996</v>
      </c>
      <c r="P4" s="709" t="s">
        <v>1267</v>
      </c>
      <c r="Q4" s="710" t="s">
        <v>1268</v>
      </c>
      <c r="R4" s="709" t="s">
        <v>1269</v>
      </c>
      <c r="S4" s="710" t="s">
        <v>1270</v>
      </c>
      <c r="T4" s="708" t="s">
        <v>1271</v>
      </c>
      <c r="U4" s="709" t="s">
        <v>1272</v>
      </c>
      <c r="V4" s="710" t="s">
        <v>1273</v>
      </c>
      <c r="W4" s="709" t="s">
        <v>1274</v>
      </c>
      <c r="X4" s="710" t="s">
        <v>1275</v>
      </c>
      <c r="Y4" s="709" t="s">
        <v>1276</v>
      </c>
      <c r="Z4" s="710" t="s">
        <v>1277</v>
      </c>
      <c r="AA4" s="708"/>
      <c r="AB4" s="708"/>
      <c r="AC4" s="708"/>
      <c r="AD4" s="708"/>
      <c r="AE4" s="708"/>
      <c r="AF4" s="708"/>
      <c r="AG4" s="709" t="s">
        <v>1278</v>
      </c>
      <c r="AH4" s="708" t="s">
        <v>1279</v>
      </c>
      <c r="AI4" s="708" t="s">
        <v>1280</v>
      </c>
      <c r="AJ4" s="708" t="s">
        <v>1281</v>
      </c>
      <c r="AK4" s="708" t="s">
        <v>1282</v>
      </c>
      <c r="AL4" s="710" t="s">
        <v>1283</v>
      </c>
      <c r="AM4" s="708"/>
      <c r="AN4" s="708"/>
      <c r="AO4" s="708"/>
      <c r="AP4" s="708"/>
      <c r="AQ4" s="708"/>
      <c r="AR4" s="708"/>
      <c r="AS4" s="709" t="s">
        <v>1284</v>
      </c>
      <c r="AT4" s="708" t="s">
        <v>1285</v>
      </c>
      <c r="AU4" s="708" t="s">
        <v>1286</v>
      </c>
      <c r="AV4" s="708" t="s">
        <v>1287</v>
      </c>
      <c r="AW4" s="708" t="s">
        <v>1288</v>
      </c>
      <c r="AX4" s="710" t="s">
        <v>1289</v>
      </c>
      <c r="AY4" s="709" t="s">
        <v>1290</v>
      </c>
      <c r="AZ4" s="708" t="s">
        <v>1291</v>
      </c>
      <c r="BA4" s="708" t="s">
        <v>1292</v>
      </c>
      <c r="BB4" s="708" t="s">
        <v>1293</v>
      </c>
      <c r="BC4" s="708" t="s">
        <v>1294</v>
      </c>
      <c r="BD4" s="710" t="s">
        <v>1295</v>
      </c>
      <c r="BE4" s="709" t="s">
        <v>1296</v>
      </c>
      <c r="BF4" s="708" t="s">
        <v>1297</v>
      </c>
      <c r="BG4" s="708" t="s">
        <v>1298</v>
      </c>
      <c r="BH4" s="708" t="s">
        <v>1299</v>
      </c>
      <c r="BI4" s="708" t="s">
        <v>1300</v>
      </c>
      <c r="BJ4" s="710" t="s">
        <v>1301</v>
      </c>
      <c r="BK4" s="709" t="s">
        <v>1302</v>
      </c>
      <c r="BL4" s="708" t="s">
        <v>1303</v>
      </c>
      <c r="BM4" s="708" t="s">
        <v>1304</v>
      </c>
      <c r="BN4" s="708" t="s">
        <v>1305</v>
      </c>
      <c r="BO4" s="708" t="s">
        <v>1306</v>
      </c>
      <c r="BP4" s="710" t="s">
        <v>1307</v>
      </c>
      <c r="BQ4" s="708"/>
      <c r="BR4" s="708"/>
      <c r="BS4" s="708"/>
      <c r="BT4" s="708"/>
      <c r="BU4" s="708"/>
      <c r="BV4" s="708"/>
      <c r="BW4" s="709" t="s">
        <v>1308</v>
      </c>
      <c r="BX4" s="708" t="s">
        <v>1309</v>
      </c>
      <c r="BY4" s="708" t="s">
        <v>1310</v>
      </c>
      <c r="BZ4" s="708" t="s">
        <v>1311</v>
      </c>
      <c r="CA4" s="708" t="s">
        <v>1312</v>
      </c>
      <c r="CB4" s="708" t="s">
        <v>1313</v>
      </c>
      <c r="CC4" s="709" t="s">
        <v>1310</v>
      </c>
      <c r="CD4" s="708" t="s">
        <v>1311</v>
      </c>
      <c r="CE4" s="708" t="s">
        <v>1312</v>
      </c>
      <c r="CF4" s="710" t="s">
        <v>1313</v>
      </c>
    </row>
    <row r="5" spans="1:84" s="731" customFormat="1" ht="15" customHeight="1" x14ac:dyDescent="0.25">
      <c r="A5" s="714">
        <v>0</v>
      </c>
      <c r="B5" s="714">
        <f>'I. Questionario nazionale'!A13</f>
        <v>9</v>
      </c>
      <c r="C5" s="715" t="str">
        <f>IF('I. Questionario nazionale'!F15="","",UPPER('I. Questionario nazionale'!F15))</f>
        <v/>
      </c>
      <c r="D5" s="716" t="str">
        <f>IF('I. Questionario nazionale'!F17="","",UPPER('I. Questionario nazionale'!F17))</f>
        <v>ASSOLOMBARDA</v>
      </c>
      <c r="E5" s="717" t="str">
        <f>IF('I. Questionario nazionale'!C19="","",'I. Questionario nazionale'!C19)</f>
        <v/>
      </c>
      <c r="F5" s="717">
        <f>'I. Questionario nazionale'!N19</f>
        <v>0</v>
      </c>
      <c r="G5" s="718">
        <f>'I. Questionario nazionale'!N21</f>
        <v>0</v>
      </c>
      <c r="H5" s="719">
        <f>'I. Questionario nazionale'!P23</f>
        <v>0</v>
      </c>
      <c r="I5" s="718">
        <f>'I. Questionario nazionale'!Q23</f>
        <v>0</v>
      </c>
      <c r="J5" s="719">
        <f>'I. Questionario nazionale'!P27</f>
        <v>0</v>
      </c>
      <c r="K5" s="720">
        <f>'I. Questionario nazionale'!P29</f>
        <v>0</v>
      </c>
      <c r="L5" s="719">
        <f>'I. Questionario nazionale'!O27</f>
        <v>0</v>
      </c>
      <c r="M5" s="720">
        <f>'I. Questionario nazionale'!O29</f>
        <v>0</v>
      </c>
      <c r="N5" s="719">
        <f>'I. Questionario nazionale'!H92</f>
        <v>0</v>
      </c>
      <c r="O5" s="718">
        <f>'I. Questionario nazionale'!J92</f>
        <v>0</v>
      </c>
      <c r="P5" s="719">
        <f>'I. Questionario nazionale'!H94</f>
        <v>0</v>
      </c>
      <c r="Q5" s="720">
        <f>'I. Questionario nazionale'!J94</f>
        <v>0</v>
      </c>
      <c r="R5" s="719">
        <f>'I. Questionario nazionale'!H96</f>
        <v>0</v>
      </c>
      <c r="S5" s="718">
        <f>'I. Questionario nazionale'!J96</f>
        <v>0</v>
      </c>
      <c r="T5" s="720" t="str">
        <f>'I. Questionario nazionale'!F101</f>
        <v>…...........................................................................</v>
      </c>
      <c r="U5" s="719">
        <f>'I. Questionario nazionale'!F104</f>
        <v>0</v>
      </c>
      <c r="V5" s="720">
        <f>'I. Questionario nazionale'!G104</f>
        <v>0</v>
      </c>
      <c r="W5" s="719">
        <f>'I. Questionario nazionale'!H104</f>
        <v>0</v>
      </c>
      <c r="X5" s="720">
        <f>'I. Questionario nazionale'!I104</f>
        <v>0</v>
      </c>
      <c r="Y5" s="719">
        <f>'I. Questionario nazionale'!J104</f>
        <v>0</v>
      </c>
      <c r="Z5" s="720">
        <f>'I. Questionario nazionale'!K104</f>
        <v>0</v>
      </c>
      <c r="AA5" s="717">
        <f>'I. Questionario nazionale'!F105</f>
        <v>0</v>
      </c>
      <c r="AB5" s="717">
        <f>'I. Questionario nazionale'!G105</f>
        <v>0</v>
      </c>
      <c r="AC5" s="717">
        <f>'I. Questionario nazionale'!H105</f>
        <v>0</v>
      </c>
      <c r="AD5" s="717">
        <f>'I. Questionario nazionale'!I105</f>
        <v>0</v>
      </c>
      <c r="AE5" s="717">
        <f>'I. Questionario nazionale'!J105</f>
        <v>0</v>
      </c>
      <c r="AF5" s="718">
        <f>'I. Questionario nazionale'!K105</f>
        <v>0</v>
      </c>
      <c r="AG5" s="730">
        <f>'I. Questionario nazionale'!F106</f>
        <v>0</v>
      </c>
      <c r="AH5" s="717">
        <f>+'I. Questionario nazionale'!G106</f>
        <v>0</v>
      </c>
      <c r="AI5" s="717">
        <f>+'I. Questionario nazionale'!H106</f>
        <v>0</v>
      </c>
      <c r="AJ5" s="717">
        <f>+'I. Questionario nazionale'!I106</f>
        <v>0</v>
      </c>
      <c r="AK5" s="717">
        <f>+'I. Questionario nazionale'!J106</f>
        <v>0</v>
      </c>
      <c r="AL5" s="718">
        <f>+'I. Questionario nazionale'!K106</f>
        <v>0</v>
      </c>
      <c r="AM5" s="717">
        <f>'I. Questionario nazionale'!F107</f>
        <v>0</v>
      </c>
      <c r="AN5" s="717">
        <f>'I. Questionario nazionale'!G107</f>
        <v>0</v>
      </c>
      <c r="AO5" s="717">
        <f>'I. Questionario nazionale'!H107</f>
        <v>0</v>
      </c>
      <c r="AP5" s="717">
        <f>'I. Questionario nazionale'!I107</f>
        <v>0</v>
      </c>
      <c r="AQ5" s="717">
        <f>'I. Questionario nazionale'!J107</f>
        <v>0</v>
      </c>
      <c r="AR5" s="717">
        <f>'I. Questionario nazionale'!K107</f>
        <v>0</v>
      </c>
      <c r="AS5" s="730">
        <f>+'I. Questionario nazionale'!F109</f>
        <v>0</v>
      </c>
      <c r="AT5" s="717">
        <f>+'I. Questionario nazionale'!G109</f>
        <v>0</v>
      </c>
      <c r="AU5" s="717">
        <f>+'I. Questionario nazionale'!H109</f>
        <v>0</v>
      </c>
      <c r="AV5" s="717">
        <f>+'I. Questionario nazionale'!I109</f>
        <v>0</v>
      </c>
      <c r="AW5" s="717">
        <f>+'I. Questionario nazionale'!J109</f>
        <v>0</v>
      </c>
      <c r="AX5" s="717">
        <f>+'I. Questionario nazionale'!K109</f>
        <v>0</v>
      </c>
      <c r="AY5" s="730">
        <f>+'I. Questionario nazionale'!F110</f>
        <v>0</v>
      </c>
      <c r="AZ5" s="717">
        <f>+'I. Questionario nazionale'!G110</f>
        <v>0</v>
      </c>
      <c r="BA5" s="717">
        <f>+'I. Questionario nazionale'!H110</f>
        <v>0</v>
      </c>
      <c r="BB5" s="717">
        <f>+'I. Questionario nazionale'!I110</f>
        <v>0</v>
      </c>
      <c r="BC5" s="717">
        <f>+'I. Questionario nazionale'!J110</f>
        <v>0</v>
      </c>
      <c r="BD5" s="717">
        <f>+'I. Questionario nazionale'!K110</f>
        <v>0</v>
      </c>
      <c r="BE5" s="730">
        <f>+'I. Questionario nazionale'!F112</f>
        <v>0</v>
      </c>
      <c r="BF5" s="717">
        <f>+'I. Questionario nazionale'!G112</f>
        <v>0</v>
      </c>
      <c r="BG5" s="717">
        <f>+'I. Questionario nazionale'!H112</f>
        <v>0</v>
      </c>
      <c r="BH5" s="717">
        <f>+'I. Questionario nazionale'!I112</f>
        <v>0</v>
      </c>
      <c r="BI5" s="717">
        <f>+'I. Questionario nazionale'!J112</f>
        <v>0</v>
      </c>
      <c r="BJ5" s="717">
        <f>+'I. Questionario nazionale'!K112</f>
        <v>0</v>
      </c>
      <c r="BK5" s="730">
        <f>+'I. Questionario nazionale'!F113</f>
        <v>0</v>
      </c>
      <c r="BL5" s="717">
        <f>+'I. Questionario nazionale'!G113</f>
        <v>0</v>
      </c>
      <c r="BM5" s="717">
        <f>+'I. Questionario nazionale'!H113</f>
        <v>0</v>
      </c>
      <c r="BN5" s="717">
        <f>+'I. Questionario nazionale'!I113</f>
        <v>0</v>
      </c>
      <c r="BO5" s="717">
        <f>+'I. Questionario nazionale'!J113</f>
        <v>0</v>
      </c>
      <c r="BP5" s="717">
        <f>+'I. Questionario nazionale'!K113</f>
        <v>0</v>
      </c>
      <c r="BQ5" s="730">
        <f>+'I. Questionario nazionale'!F114</f>
        <v>0</v>
      </c>
      <c r="BR5" s="717">
        <f>+'I. Questionario nazionale'!G114</f>
        <v>0</v>
      </c>
      <c r="BS5" s="717">
        <f>+'I. Questionario nazionale'!H114</f>
        <v>0</v>
      </c>
      <c r="BT5" s="717">
        <f>+'I. Questionario nazionale'!I114</f>
        <v>0</v>
      </c>
      <c r="BU5" s="717">
        <f>+'I. Questionario nazionale'!J114</f>
        <v>0</v>
      </c>
      <c r="BV5" s="717">
        <f>+'I. Questionario nazionale'!K114</f>
        <v>0</v>
      </c>
      <c r="BW5" s="730">
        <f>+'I. Questionario nazionale'!F117</f>
        <v>0</v>
      </c>
      <c r="BX5" s="717">
        <f>+'I. Questionario nazionale'!G117</f>
        <v>0</v>
      </c>
      <c r="BY5" s="717">
        <f>+'I. Questionario nazionale'!H117</f>
        <v>0</v>
      </c>
      <c r="BZ5" s="717">
        <f>+'I. Questionario nazionale'!I117</f>
        <v>0</v>
      </c>
      <c r="CA5" s="717">
        <f>+'I. Questionario nazionale'!J117</f>
        <v>0</v>
      </c>
      <c r="CB5" s="717">
        <f>+'I. Questionario nazionale'!K117</f>
        <v>0</v>
      </c>
      <c r="CC5" s="730">
        <f>+'I. Questionario nazionale'!H119</f>
        <v>0</v>
      </c>
      <c r="CD5" s="717">
        <f>+'I. Questionario nazionale'!I119</f>
        <v>0</v>
      </c>
      <c r="CE5" s="717">
        <f>+'I. Questionario nazionale'!J119</f>
        <v>0</v>
      </c>
      <c r="CF5" s="718">
        <f>+'I. Questionario nazionale'!K119</f>
        <v>0</v>
      </c>
    </row>
    <row r="6" spans="1:84" ht="10.15" customHeight="1" x14ac:dyDescent="0.25">
      <c r="A6" s="678">
        <v>0</v>
      </c>
      <c r="C6" s="683"/>
      <c r="H6" s="684"/>
      <c r="I6" s="685"/>
      <c r="J6" s="684"/>
      <c r="K6" s="685"/>
      <c r="L6" s="684"/>
      <c r="M6" s="685"/>
      <c r="N6" s="684"/>
      <c r="O6" s="685"/>
      <c r="P6" s="684"/>
      <c r="Q6" s="685"/>
      <c r="R6" s="684"/>
      <c r="S6" s="685"/>
      <c r="U6" s="684"/>
      <c r="V6" s="685"/>
      <c r="W6" s="684"/>
      <c r="X6" s="685"/>
      <c r="Y6" s="684"/>
      <c r="Z6" s="685"/>
      <c r="AG6" s="684"/>
      <c r="AL6" s="685"/>
      <c r="AS6" s="684"/>
      <c r="AX6" s="685"/>
      <c r="AY6" s="684"/>
      <c r="BD6" s="685"/>
      <c r="BE6" s="684"/>
      <c r="BJ6" s="685"/>
      <c r="BK6" s="684"/>
      <c r="BP6" s="685"/>
      <c r="BW6" s="732"/>
      <c r="CC6" s="732"/>
      <c r="CF6" s="691"/>
    </row>
  </sheetData>
  <mergeCells count="21">
    <mergeCell ref="BE2:BJ2"/>
    <mergeCell ref="BK2:BP2"/>
    <mergeCell ref="BQ2:BV2"/>
    <mergeCell ref="BW2:CB2"/>
    <mergeCell ref="CC2:CF2"/>
    <mergeCell ref="AY2:BD2"/>
    <mergeCell ref="N1:CF1"/>
    <mergeCell ref="C2:G2"/>
    <mergeCell ref="H2:I2"/>
    <mergeCell ref="J2:K2"/>
    <mergeCell ref="L2:M2"/>
    <mergeCell ref="N2:O2"/>
    <mergeCell ref="P2:Q2"/>
    <mergeCell ref="R2:S2"/>
    <mergeCell ref="U2:V2"/>
    <mergeCell ref="W2:X2"/>
    <mergeCell ref="Y2:Z2"/>
    <mergeCell ref="AA2:AF2"/>
    <mergeCell ref="AG2:AL2"/>
    <mergeCell ref="AM2:AR2"/>
    <mergeCell ref="AS2:AX2"/>
  </mergeCells>
  <pageMargins left="0.70866141732283472" right="0.70866141732283472" top="0.74803149606299213" bottom="0.74803149606299213" header="0.31496062992125984" footer="0.31496062992125984"/>
  <pageSetup paperSize="9" scale="6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0C0D5-1D62-4521-8615-669E72BE2913}">
  <sheetPr codeName="Foglio7">
    <tabColor rgb="FF92D050"/>
  </sheetPr>
  <dimension ref="A1:DD6"/>
  <sheetViews>
    <sheetView zoomScale="80" zoomScaleNormal="80" workbookViewId="0">
      <selection activeCell="B5" sqref="B5"/>
    </sheetView>
  </sheetViews>
  <sheetFormatPr defaultColWidth="9.7109375" defaultRowHeight="14.25" x14ac:dyDescent="0.2"/>
  <cols>
    <col min="1" max="1" width="13.5703125" style="678" customWidth="1"/>
    <col min="2" max="2" width="11.85546875" style="678" customWidth="1"/>
    <col min="3" max="3" width="27.42578125" style="678" customWidth="1"/>
    <col min="4" max="4" width="26.42578125" style="678" customWidth="1"/>
    <col min="5" max="5" width="22.5703125" style="680" customWidth="1"/>
    <col min="6" max="6" width="23.85546875" style="680" customWidth="1"/>
    <col min="7" max="7" width="23.42578125" style="680" customWidth="1"/>
    <col min="8" max="39" width="17.42578125" style="680" customWidth="1"/>
    <col min="40" max="40" width="17.42578125" style="767" customWidth="1"/>
    <col min="41" max="41" width="16.5703125" style="767" customWidth="1"/>
    <col min="42" max="54" width="17.42578125" style="767" customWidth="1"/>
    <col min="55" max="55" width="22.5703125" style="767" customWidth="1"/>
    <col min="56" max="56" width="17.42578125" style="767" customWidth="1"/>
    <col min="57" max="58" width="15.5703125" style="767" customWidth="1"/>
    <col min="59" max="64" width="15.5703125" style="681" customWidth="1"/>
    <col min="65" max="16384" width="9.7109375" style="681"/>
  </cols>
  <sheetData>
    <row r="1" spans="1:108" ht="15.75" x14ac:dyDescent="0.25">
      <c r="A1" s="733"/>
      <c r="B1" s="734"/>
      <c r="H1" s="735"/>
      <c r="I1" s="736"/>
      <c r="J1" s="736"/>
      <c r="K1" s="736"/>
      <c r="L1" s="736"/>
      <c r="M1" s="736"/>
      <c r="N1" s="652" t="s">
        <v>1314</v>
      </c>
      <c r="P1" s="736"/>
      <c r="Q1" s="736"/>
      <c r="R1" s="736"/>
      <c r="S1" s="736"/>
      <c r="T1" s="736"/>
      <c r="U1" s="736"/>
      <c r="V1" s="736"/>
      <c r="W1" s="652" t="s">
        <v>1315</v>
      </c>
      <c r="X1" s="736"/>
      <c r="Y1" s="736"/>
      <c r="Z1" s="736"/>
      <c r="AA1" s="736"/>
      <c r="AB1" s="736"/>
      <c r="AC1" s="736"/>
      <c r="AD1" s="736"/>
      <c r="AE1" s="736"/>
      <c r="AF1" s="736"/>
      <c r="AG1" s="736"/>
      <c r="AH1" s="736"/>
      <c r="AI1" s="737"/>
      <c r="AJ1" s="737"/>
      <c r="AK1"/>
      <c r="AL1"/>
      <c r="AM1"/>
      <c r="AN1"/>
      <c r="AO1"/>
      <c r="AP1"/>
      <c r="AQ1"/>
      <c r="AR1"/>
      <c r="AS1"/>
      <c r="AT1"/>
      <c r="AU1"/>
      <c r="AV1"/>
      <c r="AW1"/>
      <c r="AX1"/>
      <c r="AY1"/>
      <c r="AZ1"/>
      <c r="BA1"/>
      <c r="BB1"/>
      <c r="BC1"/>
      <c r="BD1"/>
      <c r="BE1"/>
      <c r="BF1"/>
      <c r="BG1"/>
      <c r="BH1"/>
      <c r="BI1"/>
      <c r="BJ1"/>
      <c r="BK1"/>
      <c r="BL1"/>
      <c r="BM1" s="488"/>
      <c r="BN1" s="1329" t="s">
        <v>1316</v>
      </c>
      <c r="BO1" s="1330"/>
      <c r="BP1" s="1330"/>
      <c r="BQ1" s="1330"/>
      <c r="BR1" s="1330"/>
      <c r="BS1" s="1330"/>
      <c r="BT1" s="1330"/>
      <c r="BU1" s="1330"/>
      <c r="BV1" s="1330"/>
      <c r="BW1" s="1330"/>
      <c r="BX1" s="1330"/>
      <c r="BY1" s="1330"/>
      <c r="BZ1" s="1330"/>
      <c r="CA1" s="1330"/>
      <c r="CB1" s="1330"/>
      <c r="CC1" s="738"/>
      <c r="CD1" s="738"/>
      <c r="CE1" s="648"/>
      <c r="CF1" s="739" t="s">
        <v>1317</v>
      </c>
      <c r="CG1" s="740"/>
      <c r="CH1" s="741"/>
      <c r="CI1" s="740"/>
      <c r="CJ1" s="740"/>
      <c r="CK1" s="740"/>
      <c r="CL1" s="740"/>
      <c r="CM1" s="740"/>
      <c r="CN1" s="740"/>
      <c r="CO1" s="740"/>
      <c r="CP1" s="740"/>
      <c r="CQ1" s="740"/>
      <c r="CR1" s="740"/>
      <c r="CS1" s="740"/>
      <c r="CT1" s="740"/>
      <c r="CU1" s="740"/>
      <c r="CV1" s="742"/>
      <c r="CW1" s="740"/>
      <c r="CX1" s="742"/>
      <c r="CY1" s="743"/>
    </row>
    <row r="2" spans="1:108" s="657" customFormat="1" ht="71.45" customHeight="1" x14ac:dyDescent="0.25">
      <c r="A2" s="653" t="s">
        <v>1318</v>
      </c>
      <c r="B2" s="654"/>
      <c r="C2" s="1331"/>
      <c r="D2" s="1331"/>
      <c r="E2" s="1331"/>
      <c r="F2" s="1331"/>
      <c r="G2" s="1332"/>
      <c r="H2" s="1294" t="s">
        <v>1163</v>
      </c>
      <c r="I2" s="1296"/>
      <c r="J2" s="1294" t="s">
        <v>38</v>
      </c>
      <c r="K2" s="1296"/>
      <c r="L2" s="1294" t="s">
        <v>1164</v>
      </c>
      <c r="M2" s="1295"/>
      <c r="N2" s="1333" t="s">
        <v>1319</v>
      </c>
      <c r="O2" s="1334"/>
      <c r="P2" s="1335" t="s">
        <v>1320</v>
      </c>
      <c r="Q2" s="1336"/>
      <c r="R2" s="744" t="s">
        <v>1321</v>
      </c>
      <c r="S2" s="745"/>
      <c r="T2" s="745"/>
      <c r="U2" s="745"/>
      <c r="V2" s="745"/>
      <c r="W2" s="1335" t="s">
        <v>1322</v>
      </c>
      <c r="X2" s="1337"/>
      <c r="Y2" s="1337"/>
      <c r="Z2" s="1337"/>
      <c r="AA2" s="1337"/>
      <c r="AB2" s="1337"/>
      <c r="AC2" s="1337"/>
      <c r="AD2" s="1338" t="s">
        <v>1323</v>
      </c>
      <c r="AE2" s="1339"/>
      <c r="AF2" s="1339"/>
      <c r="AG2" s="1339"/>
      <c r="AH2" s="1339"/>
      <c r="AI2" s="1339"/>
      <c r="AJ2" s="1340"/>
      <c r="AK2" s="1338" t="s">
        <v>1324</v>
      </c>
      <c r="AL2" s="1339"/>
      <c r="AM2" s="1339"/>
      <c r="AN2" s="1339"/>
      <c r="AO2" s="1340"/>
      <c r="AP2" s="1329" t="s">
        <v>665</v>
      </c>
      <c r="AQ2" s="1330"/>
      <c r="AR2" s="1341"/>
      <c r="AS2" s="1329" t="s">
        <v>670</v>
      </c>
      <c r="AT2" s="1330"/>
      <c r="AU2" s="1330"/>
      <c r="AV2" s="1330"/>
      <c r="AW2" s="1341"/>
      <c r="AX2" s="1329" t="s">
        <v>697</v>
      </c>
      <c r="AY2" s="1330"/>
      <c r="AZ2" s="1330"/>
      <c r="BA2" s="1330"/>
      <c r="BB2" s="1330"/>
      <c r="BC2" s="1330"/>
      <c r="BD2" s="1330"/>
      <c r="BE2" s="1330"/>
      <c r="BF2" s="1341"/>
      <c r="BG2" s="1329" t="s">
        <v>1325</v>
      </c>
      <c r="BH2" s="1330"/>
      <c r="BI2" s="1330"/>
      <c r="BJ2" s="1330"/>
      <c r="BK2" s="1330"/>
      <c r="BL2" s="1330"/>
      <c r="BM2" s="1341"/>
      <c r="BN2" s="1326" t="s">
        <v>688</v>
      </c>
      <c r="BO2" s="1327"/>
      <c r="BP2" s="1328"/>
      <c r="BQ2" s="1326" t="s">
        <v>689</v>
      </c>
      <c r="BR2" s="1327"/>
      <c r="BS2" s="1328"/>
      <c r="BT2" s="1326" t="s">
        <v>1326</v>
      </c>
      <c r="BU2" s="1327"/>
      <c r="BV2" s="1328"/>
      <c r="BW2" s="1326" t="s">
        <v>690</v>
      </c>
      <c r="BX2" s="1327"/>
      <c r="BY2" s="1328"/>
      <c r="BZ2" s="1326" t="s">
        <v>691</v>
      </c>
      <c r="CA2" s="1327"/>
      <c r="CB2" s="1328"/>
      <c r="CC2" s="1327" t="s">
        <v>1327</v>
      </c>
      <c r="CD2" s="1327"/>
      <c r="CE2" s="1328"/>
      <c r="CF2" s="1317" t="s">
        <v>1328</v>
      </c>
      <c r="CG2" s="1318"/>
      <c r="CH2" s="1335" t="s">
        <v>1329</v>
      </c>
      <c r="CI2" s="1343"/>
      <c r="CJ2" s="1343"/>
      <c r="CK2" s="1343"/>
      <c r="CL2" s="1343"/>
      <c r="CM2" s="1343"/>
      <c r="CN2" s="1343"/>
      <c r="CO2" s="1343"/>
      <c r="CP2" s="1343"/>
      <c r="CQ2" s="1343"/>
      <c r="CR2" s="1343"/>
      <c r="CS2" s="1343"/>
      <c r="CT2" s="1344"/>
      <c r="CU2" s="1316" t="s">
        <v>1330</v>
      </c>
      <c r="CV2" s="1317"/>
      <c r="CW2" s="1333" t="s">
        <v>1331</v>
      </c>
      <c r="CX2" s="1334"/>
      <c r="CY2" s="1333" t="s">
        <v>1332</v>
      </c>
      <c r="CZ2" s="1334"/>
      <c r="DA2" s="1333" t="s">
        <v>1333</v>
      </c>
      <c r="DB2" s="1342"/>
      <c r="DC2" s="1342"/>
      <c r="DD2" s="1334"/>
    </row>
    <row r="3" spans="1:108" s="668" customFormat="1" ht="69.75" customHeight="1" x14ac:dyDescent="0.25">
      <c r="A3" s="693" t="s">
        <v>1173</v>
      </c>
      <c r="B3" s="693" t="s">
        <v>1174</v>
      </c>
      <c r="C3" s="694" t="s">
        <v>1175</v>
      </c>
      <c r="D3" s="693" t="s">
        <v>1176</v>
      </c>
      <c r="E3" s="695" t="s">
        <v>1177</v>
      </c>
      <c r="F3" s="696" t="s">
        <v>1178</v>
      </c>
      <c r="G3" s="696" t="s">
        <v>1179</v>
      </c>
      <c r="H3" s="697" t="s">
        <v>8</v>
      </c>
      <c r="I3" s="698" t="s">
        <v>9</v>
      </c>
      <c r="J3" s="697" t="s">
        <v>1180</v>
      </c>
      <c r="K3" s="698" t="s">
        <v>1181</v>
      </c>
      <c r="L3" s="697" t="s">
        <v>1182</v>
      </c>
      <c r="M3" s="696" t="s">
        <v>1181</v>
      </c>
      <c r="N3" s="697" t="s">
        <v>8</v>
      </c>
      <c r="O3" s="696" t="s">
        <v>9</v>
      </c>
      <c r="P3" s="697" t="s">
        <v>8</v>
      </c>
      <c r="Q3" s="698" t="s">
        <v>9</v>
      </c>
      <c r="R3" s="747" t="s">
        <v>548</v>
      </c>
      <c r="S3" s="748" t="s">
        <v>570</v>
      </c>
      <c r="T3" s="748" t="s">
        <v>667</v>
      </c>
      <c r="U3" s="696" t="s">
        <v>1334</v>
      </c>
      <c r="V3" s="696" t="s">
        <v>1335</v>
      </c>
      <c r="W3" s="697" t="s">
        <v>1336</v>
      </c>
      <c r="X3" s="696" t="s">
        <v>8</v>
      </c>
      <c r="Y3" s="696" t="s">
        <v>1337</v>
      </c>
      <c r="Z3" s="696" t="s">
        <v>556</v>
      </c>
      <c r="AA3" s="696" t="s">
        <v>1338</v>
      </c>
      <c r="AB3" s="748" t="s">
        <v>1339</v>
      </c>
      <c r="AC3" s="696" t="s">
        <v>557</v>
      </c>
      <c r="AD3" s="747" t="s">
        <v>1340</v>
      </c>
      <c r="AE3" s="748" t="s">
        <v>1341</v>
      </c>
      <c r="AF3" s="748" t="s">
        <v>1342</v>
      </c>
      <c r="AG3" s="748" t="s">
        <v>1343</v>
      </c>
      <c r="AH3" s="748" t="s">
        <v>1344</v>
      </c>
      <c r="AI3" s="748" t="s">
        <v>1345</v>
      </c>
      <c r="AJ3" s="749" t="s">
        <v>1346</v>
      </c>
      <c r="AK3" s="747" t="s">
        <v>1347</v>
      </c>
      <c r="AL3" s="748" t="s">
        <v>1348</v>
      </c>
      <c r="AM3" s="748" t="s">
        <v>664</v>
      </c>
      <c r="AN3" s="748" t="s">
        <v>1349</v>
      </c>
      <c r="AO3" s="750" t="s">
        <v>393</v>
      </c>
      <c r="AP3" s="747" t="s">
        <v>666</v>
      </c>
      <c r="AQ3" s="748" t="s">
        <v>1350</v>
      </c>
      <c r="AR3" s="749" t="s">
        <v>1351</v>
      </c>
      <c r="AS3" s="747" t="s">
        <v>525</v>
      </c>
      <c r="AT3" s="748" t="s">
        <v>671</v>
      </c>
      <c r="AU3" s="748" t="s">
        <v>672</v>
      </c>
      <c r="AV3" s="748" t="s">
        <v>673</v>
      </c>
      <c r="AW3" s="749" t="s">
        <v>393</v>
      </c>
      <c r="AX3" s="747" t="s">
        <v>674</v>
      </c>
      <c r="AY3" s="748" t="s">
        <v>1352</v>
      </c>
      <c r="AZ3" s="748" t="s">
        <v>676</v>
      </c>
      <c r="BA3" s="748" t="s">
        <v>677</v>
      </c>
      <c r="BB3" s="748" t="s">
        <v>678</v>
      </c>
      <c r="BC3" s="748" t="s">
        <v>679</v>
      </c>
      <c r="BD3" s="748" t="s">
        <v>680</v>
      </c>
      <c r="BE3" s="748" t="s">
        <v>681</v>
      </c>
      <c r="BF3" s="749" t="s">
        <v>393</v>
      </c>
      <c r="BG3" s="747" t="s">
        <v>682</v>
      </c>
      <c r="BH3" s="748" t="s">
        <v>683</v>
      </c>
      <c r="BI3" s="748" t="s">
        <v>684</v>
      </c>
      <c r="BJ3" s="748" t="s">
        <v>685</v>
      </c>
      <c r="BK3" s="748" t="s">
        <v>686</v>
      </c>
      <c r="BL3" s="748" t="s">
        <v>687</v>
      </c>
      <c r="BM3" s="749" t="s">
        <v>393</v>
      </c>
      <c r="BN3" s="751" t="s">
        <v>1353</v>
      </c>
      <c r="BO3" s="751" t="s">
        <v>1354</v>
      </c>
      <c r="BP3" s="751" t="s">
        <v>1355</v>
      </c>
      <c r="BQ3" s="751" t="s">
        <v>1353</v>
      </c>
      <c r="BR3" s="751" t="s">
        <v>1354</v>
      </c>
      <c r="BS3" s="751" t="s">
        <v>1355</v>
      </c>
      <c r="BT3" s="751" t="s">
        <v>1353</v>
      </c>
      <c r="BU3" s="751" t="s">
        <v>1354</v>
      </c>
      <c r="BV3" s="751" t="s">
        <v>1355</v>
      </c>
      <c r="BW3" s="751" t="s">
        <v>1353</v>
      </c>
      <c r="BX3" s="751" t="s">
        <v>1354</v>
      </c>
      <c r="BY3" s="751" t="s">
        <v>1355</v>
      </c>
      <c r="BZ3" s="751" t="s">
        <v>1353</v>
      </c>
      <c r="CA3" s="752" t="s">
        <v>1354</v>
      </c>
      <c r="CB3" s="751" t="s">
        <v>1355</v>
      </c>
      <c r="CC3" s="753" t="s">
        <v>393</v>
      </c>
      <c r="CD3" s="751" t="s">
        <v>1356</v>
      </c>
      <c r="CE3" s="754" t="s">
        <v>1357</v>
      </c>
      <c r="CF3" s="696" t="s">
        <v>8</v>
      </c>
      <c r="CG3" s="698" t="s">
        <v>9</v>
      </c>
      <c r="CH3" s="696" t="s">
        <v>388</v>
      </c>
      <c r="CI3" s="696" t="s">
        <v>1358</v>
      </c>
      <c r="CJ3" s="696" t="s">
        <v>1359</v>
      </c>
      <c r="CK3" s="696" t="s">
        <v>1360</v>
      </c>
      <c r="CL3" s="696" t="s">
        <v>1361</v>
      </c>
      <c r="CM3" s="696" t="s">
        <v>1362</v>
      </c>
      <c r="CN3" s="696" t="s">
        <v>1363</v>
      </c>
      <c r="CO3" s="696" t="s">
        <v>1364</v>
      </c>
      <c r="CP3" s="696" t="s">
        <v>1365</v>
      </c>
      <c r="CQ3" s="696" t="s">
        <v>1366</v>
      </c>
      <c r="CR3" s="696" t="s">
        <v>1367</v>
      </c>
      <c r="CS3" s="696" t="s">
        <v>1368</v>
      </c>
      <c r="CT3" s="698" t="s">
        <v>1369</v>
      </c>
      <c r="CU3" s="696" t="s">
        <v>8</v>
      </c>
      <c r="CV3" s="696" t="s">
        <v>9</v>
      </c>
      <c r="CW3" s="697" t="s">
        <v>8</v>
      </c>
      <c r="CX3" s="698" t="s">
        <v>9</v>
      </c>
      <c r="CY3" s="697" t="s">
        <v>1370</v>
      </c>
      <c r="CZ3" s="698" t="s">
        <v>23</v>
      </c>
      <c r="DA3" s="755" t="s">
        <v>1371</v>
      </c>
      <c r="DB3" s="756" t="s">
        <v>1372</v>
      </c>
      <c r="DC3" s="757" t="s">
        <v>1373</v>
      </c>
      <c r="DD3" s="758" t="s">
        <v>1374</v>
      </c>
    </row>
    <row r="4" spans="1:108" s="657" customFormat="1" ht="18" customHeight="1" x14ac:dyDescent="0.25">
      <c r="A4" s="705"/>
      <c r="B4" s="705"/>
      <c r="C4" s="707"/>
      <c r="D4" s="706"/>
      <c r="E4" s="708"/>
      <c r="F4" s="708"/>
      <c r="G4" s="708"/>
      <c r="H4" s="707"/>
      <c r="I4" s="759"/>
      <c r="J4" s="707"/>
      <c r="K4" s="708"/>
      <c r="L4" s="707"/>
      <c r="M4" s="708"/>
      <c r="N4" s="709"/>
      <c r="O4" s="708"/>
      <c r="P4" s="709"/>
      <c r="Q4" s="710"/>
      <c r="R4" s="709"/>
      <c r="S4" s="708"/>
      <c r="T4" s="708"/>
      <c r="U4" s="708"/>
      <c r="V4" s="708"/>
      <c r="W4" s="709"/>
      <c r="X4" s="708"/>
      <c r="Y4" s="708"/>
      <c r="Z4" s="708"/>
      <c r="AA4" s="708"/>
      <c r="AB4" s="708"/>
      <c r="AC4" s="708"/>
      <c r="AD4" s="709"/>
      <c r="AE4" s="708"/>
      <c r="AF4" s="708"/>
      <c r="AG4" s="708"/>
      <c r="AH4" s="708"/>
      <c r="AI4" s="708"/>
      <c r="AJ4" s="708"/>
      <c r="AK4" s="709"/>
      <c r="AL4" s="708"/>
      <c r="AM4" s="708"/>
      <c r="AN4" s="708"/>
      <c r="AO4" s="708"/>
      <c r="AP4" s="709"/>
      <c r="AQ4" s="708"/>
      <c r="AR4" s="708"/>
      <c r="AS4" s="709"/>
      <c r="AT4" s="708"/>
      <c r="AU4" s="708"/>
      <c r="AV4" s="708"/>
      <c r="AW4" s="708"/>
      <c r="AX4" s="709"/>
      <c r="AY4" s="708"/>
      <c r="AZ4" s="708"/>
      <c r="BA4" s="708"/>
      <c r="BB4" s="708"/>
      <c r="BC4" s="708"/>
      <c r="BD4" s="708"/>
      <c r="BE4" s="708"/>
      <c r="BF4" s="708"/>
      <c r="BG4" s="709"/>
      <c r="BH4" s="708"/>
      <c r="BI4" s="708"/>
      <c r="BJ4" s="708"/>
      <c r="BK4" s="708"/>
      <c r="BL4" s="708"/>
      <c r="BM4" s="708"/>
      <c r="BN4" s="709"/>
      <c r="BO4" s="708"/>
      <c r="BP4" s="708"/>
      <c r="BQ4" s="708"/>
      <c r="BR4" s="708"/>
      <c r="BS4" s="708"/>
      <c r="BT4" s="708"/>
      <c r="BU4" s="708"/>
      <c r="BV4" s="708"/>
      <c r="BW4" s="708"/>
      <c r="BX4" s="708"/>
      <c r="BY4" s="708"/>
      <c r="BZ4" s="708"/>
      <c r="CA4" s="708"/>
      <c r="CB4" s="708"/>
      <c r="CC4" s="708"/>
      <c r="CD4" s="708"/>
      <c r="CE4" s="708"/>
      <c r="CF4" s="709"/>
      <c r="CG4" s="708"/>
      <c r="CH4" s="709"/>
      <c r="CI4" s="708"/>
      <c r="CJ4" s="708"/>
      <c r="CK4" s="708"/>
      <c r="CL4" s="708"/>
      <c r="CM4" s="708"/>
      <c r="CN4" s="708"/>
      <c r="CO4" s="708"/>
      <c r="CP4" s="708"/>
      <c r="CQ4" s="708"/>
      <c r="CR4" s="708"/>
      <c r="CS4" s="708"/>
      <c r="CT4" s="708"/>
      <c r="CU4" s="709"/>
      <c r="CV4" s="708"/>
      <c r="CW4" s="709"/>
      <c r="CX4" s="708"/>
      <c r="CY4" s="709"/>
      <c r="CZ4" s="708"/>
      <c r="DA4" s="709"/>
      <c r="DB4" s="760"/>
      <c r="DC4" s="760"/>
      <c r="DD4" s="759"/>
    </row>
    <row r="5" spans="1:108" customFormat="1" ht="15" x14ac:dyDescent="0.25">
      <c r="A5" s="714">
        <v>0</v>
      </c>
      <c r="B5" s="721">
        <f>'I. Questionario nazionale'!A13</f>
        <v>9</v>
      </c>
      <c r="C5" s="715" t="str">
        <f>IF('I. Questionario nazionale'!F15="","",UPPER('I. Questionario nazionale'!F15))</f>
        <v/>
      </c>
      <c r="D5" s="716" t="str">
        <f>IF('I. Questionario nazionale'!F17="","",UPPER('I. Questionario nazionale'!F17))</f>
        <v>ASSOLOMBARDA</v>
      </c>
      <c r="E5" s="717" t="str">
        <f>IF('I. Questionario nazionale'!C19="","",'I. Questionario nazionale'!C19)</f>
        <v/>
      </c>
      <c r="F5" s="717">
        <f>'I. Questionario nazionale'!N19</f>
        <v>0</v>
      </c>
      <c r="G5" s="718">
        <f>'I. Questionario nazionale'!N21</f>
        <v>0</v>
      </c>
      <c r="H5" s="719">
        <f>'I. Questionario nazionale'!P23</f>
        <v>0</v>
      </c>
      <c r="I5" s="718">
        <f>'I. Questionario nazionale'!Q23</f>
        <v>0</v>
      </c>
      <c r="J5" s="719">
        <f>'I. Questionario nazionale'!P27</f>
        <v>0</v>
      </c>
      <c r="K5" s="720">
        <f>'I. Questionario nazionale'!P29</f>
        <v>0</v>
      </c>
      <c r="L5" s="719">
        <f>'I. Questionario nazionale'!O27</f>
        <v>0</v>
      </c>
      <c r="M5" s="721">
        <f>'I. Questionario nazionale'!O29</f>
        <v>0</v>
      </c>
      <c r="N5" s="730">
        <f>'I. Questionario nazionale'!P136</f>
        <v>0</v>
      </c>
      <c r="O5" s="717">
        <f>'I. Questionario nazionale'!P137</f>
        <v>0</v>
      </c>
      <c r="P5" s="730">
        <f>'I. Questionario nazionale'!P140</f>
        <v>0</v>
      </c>
      <c r="Q5" s="718">
        <f>'I. Questionario nazionale'!P141</f>
        <v>0</v>
      </c>
      <c r="R5" s="730">
        <f>'I. Questionario nazionale'!F144</f>
        <v>0</v>
      </c>
      <c r="S5" s="717">
        <f>'I. Questionario nazionale'!F145</f>
        <v>0</v>
      </c>
      <c r="T5" s="717">
        <f>'I. Questionario nazionale'!F146</f>
        <v>0</v>
      </c>
      <c r="U5" s="721">
        <f>'I. Questionario nazionale'!F147</f>
        <v>0</v>
      </c>
      <c r="V5" s="721">
        <f>'I. Questionario nazionale'!H147</f>
        <v>0</v>
      </c>
      <c r="W5" s="719">
        <f>'I. Questionario nazionale'!P161</f>
        <v>0</v>
      </c>
      <c r="X5" s="721">
        <f>'I. Questionario nazionale'!P162</f>
        <v>0</v>
      </c>
      <c r="Y5" s="721">
        <f>'I. Questionario nazionale'!P163</f>
        <v>0</v>
      </c>
      <c r="Z5" s="721">
        <f>'I. Questionario nazionale'!P164</f>
        <v>0</v>
      </c>
      <c r="AA5" s="721">
        <f>'I. Questionario nazionale'!P165</f>
        <v>0</v>
      </c>
      <c r="AB5" s="721">
        <f>'I. Questionario nazionale'!P166</f>
        <v>0</v>
      </c>
      <c r="AC5" s="721">
        <f>'I. Questionario nazionale'!P167</f>
        <v>0</v>
      </c>
      <c r="AD5" s="719">
        <f>'I. Questionario nazionale'!P170</f>
        <v>0</v>
      </c>
      <c r="AE5" s="721">
        <f>'I. Questionario nazionale'!P171</f>
        <v>0</v>
      </c>
      <c r="AF5" s="721">
        <f>'I. Questionario nazionale'!P172</f>
        <v>0</v>
      </c>
      <c r="AG5" s="721">
        <f>'I. Questionario nazionale'!P173</f>
        <v>0</v>
      </c>
      <c r="AH5" s="721">
        <f>'I. Questionario nazionale'!P174</f>
        <v>0</v>
      </c>
      <c r="AI5" s="721">
        <f>'I. Questionario nazionale'!P175</f>
        <v>0</v>
      </c>
      <c r="AJ5" s="721">
        <f>'I. Questionario nazionale'!P176</f>
        <v>0</v>
      </c>
      <c r="AK5" s="719">
        <f>'I. Questionario nazionale'!P179</f>
        <v>0</v>
      </c>
      <c r="AL5" s="721">
        <f>'I. Questionario nazionale'!P180</f>
        <v>0</v>
      </c>
      <c r="AM5" s="721">
        <f>'I. Questionario nazionale'!P181</f>
        <v>0</v>
      </c>
      <c r="AN5" s="721">
        <f>'I. Questionario nazionale'!P182</f>
        <v>0</v>
      </c>
      <c r="AO5" s="721" t="str">
        <f>'I. Questionario nazionale'!E183</f>
        <v>…….............................................</v>
      </c>
      <c r="AP5" s="719">
        <f>'I. Questionario nazionale'!P189</f>
        <v>0</v>
      </c>
      <c r="AQ5" s="721">
        <f>'I. Questionario nazionale'!P190</f>
        <v>0</v>
      </c>
      <c r="AR5" s="721">
        <f>'I. Questionario nazionale'!P191</f>
        <v>0</v>
      </c>
      <c r="AS5" s="719">
        <f>'I. Questionario nazionale'!P194</f>
        <v>0</v>
      </c>
      <c r="AT5" s="721">
        <f>'I. Questionario nazionale'!P195</f>
        <v>0</v>
      </c>
      <c r="AU5" s="721">
        <f>'I. Questionario nazionale'!P196</f>
        <v>0</v>
      </c>
      <c r="AV5" s="721">
        <f>'I. Questionario nazionale'!P197</f>
        <v>0</v>
      </c>
      <c r="AW5" s="721" t="str">
        <f>'I. Questionario nazionale'!E198</f>
        <v>…….............................................</v>
      </c>
      <c r="AX5" s="719">
        <f>'I. Questionario nazionale'!P201</f>
        <v>0</v>
      </c>
      <c r="AY5" s="721">
        <f>'I. Questionario nazionale'!P202</f>
        <v>0</v>
      </c>
      <c r="AZ5" s="721">
        <f>'I. Questionario nazionale'!P203</f>
        <v>0</v>
      </c>
      <c r="BA5" s="721">
        <f>'I. Questionario nazionale'!P204</f>
        <v>0</v>
      </c>
      <c r="BB5" s="721">
        <f>'I. Questionario nazionale'!P205</f>
        <v>0</v>
      </c>
      <c r="BC5" s="721">
        <f>'I. Questionario nazionale'!P206</f>
        <v>0</v>
      </c>
      <c r="BD5" s="721">
        <f>'I. Questionario nazionale'!P207</f>
        <v>0</v>
      </c>
      <c r="BE5" s="721">
        <f>'I. Questionario nazionale'!P208</f>
        <v>0</v>
      </c>
      <c r="BF5" s="721" t="str">
        <f>'I. Questionario nazionale'!E209</f>
        <v>…….............................................</v>
      </c>
      <c r="BG5" s="719">
        <f>'I. Questionario nazionale'!P212</f>
        <v>0</v>
      </c>
      <c r="BH5" s="721">
        <f>'I. Questionario nazionale'!P213</f>
        <v>0</v>
      </c>
      <c r="BI5" s="721">
        <f>'I. Questionario nazionale'!P214</f>
        <v>0</v>
      </c>
      <c r="BJ5" s="721">
        <f>'I. Questionario nazionale'!P215</f>
        <v>0</v>
      </c>
      <c r="BK5" s="721">
        <f>'I. Questionario nazionale'!P216</f>
        <v>0</v>
      </c>
      <c r="BL5" s="721">
        <f>'I. Questionario nazionale'!P217</f>
        <v>0</v>
      </c>
      <c r="BM5" s="721" t="str">
        <f>'I. Questionario nazionale'!E218</f>
        <v>…….............................................</v>
      </c>
      <c r="BN5" s="719">
        <f>'I. Questionario nazionale'!O223</f>
        <v>0</v>
      </c>
      <c r="BO5" s="721">
        <f>'I. Questionario nazionale'!Q223</f>
        <v>0</v>
      </c>
      <c r="BP5" s="721">
        <f>'I. Questionario nazionale'!S223</f>
        <v>0</v>
      </c>
      <c r="BQ5" s="721">
        <f>'I. Questionario nazionale'!O224</f>
        <v>0</v>
      </c>
      <c r="BR5" s="721">
        <f>'I. Questionario nazionale'!Q224</f>
        <v>0</v>
      </c>
      <c r="BS5" s="721">
        <f>'I. Questionario nazionale'!S224</f>
        <v>0</v>
      </c>
      <c r="BT5" s="721">
        <f>'I. Questionario nazionale'!O225</f>
        <v>0</v>
      </c>
      <c r="BU5" s="721">
        <f>'I. Questionario nazionale'!Q225</f>
        <v>0</v>
      </c>
      <c r="BV5" s="721">
        <f>'I. Questionario nazionale'!S225</f>
        <v>0</v>
      </c>
      <c r="BW5" s="721">
        <f>'I. Questionario nazionale'!O226</f>
        <v>0</v>
      </c>
      <c r="BX5" s="721">
        <f>'I. Questionario nazionale'!Q226</f>
        <v>0</v>
      </c>
      <c r="BY5" s="721">
        <f>'I. Questionario nazionale'!S226</f>
        <v>0</v>
      </c>
      <c r="BZ5" s="721">
        <f>'I. Questionario nazionale'!O227</f>
        <v>0</v>
      </c>
      <c r="CA5" s="721">
        <f>'I. Questionario nazionale'!Q227</f>
        <v>0</v>
      </c>
      <c r="CB5" s="721">
        <f>'I. Questionario nazionale'!S227</f>
        <v>0</v>
      </c>
      <c r="CC5" s="721" t="str">
        <f>'I. Questionario nazionale'!C228</f>
        <v>......................................</v>
      </c>
      <c r="CD5" s="721">
        <f>'I. Questionario nazionale'!O228</f>
        <v>0</v>
      </c>
      <c r="CE5" s="721">
        <f>'I. Questionario nazionale'!Q228</f>
        <v>0</v>
      </c>
      <c r="CF5" s="719">
        <f>'I. Questionario nazionale'!P241</f>
        <v>0</v>
      </c>
      <c r="CG5" s="721">
        <f>'I. Questionario nazionale'!Q241</f>
        <v>0</v>
      </c>
      <c r="CH5" s="719">
        <f>'I. Questionario nazionale'!P246</f>
        <v>0</v>
      </c>
      <c r="CI5" s="721">
        <f>'I. Questionario nazionale'!P247</f>
        <v>0</v>
      </c>
      <c r="CJ5" s="721">
        <f>'I. Questionario nazionale'!P248</f>
        <v>0</v>
      </c>
      <c r="CK5" s="721">
        <f>'I. Questionario nazionale'!P249</f>
        <v>0</v>
      </c>
      <c r="CL5" s="721">
        <f>'I. Questionario nazionale'!P250</f>
        <v>0</v>
      </c>
      <c r="CM5" s="721">
        <f>'I. Questionario nazionale'!P251</f>
        <v>0</v>
      </c>
      <c r="CN5" s="721">
        <f>'I. Questionario nazionale'!P252</f>
        <v>0</v>
      </c>
      <c r="CO5" s="721">
        <f>'I. Questionario nazionale'!P253</f>
        <v>0</v>
      </c>
      <c r="CP5" s="721">
        <f>'I. Questionario nazionale'!P254</f>
        <v>0</v>
      </c>
      <c r="CQ5" s="721">
        <f>'I. Questionario nazionale'!P255</f>
        <v>0</v>
      </c>
      <c r="CR5" s="721">
        <f>'I. Questionario nazionale'!P256</f>
        <v>0</v>
      </c>
      <c r="CS5" s="721">
        <f>'I. Questionario nazionale'!P257</f>
        <v>0</v>
      </c>
      <c r="CT5" s="721" t="str">
        <f>'I. Questionario nazionale'!E258</f>
        <v>…….............................................</v>
      </c>
      <c r="CU5" s="719">
        <f>'I. Questionario nazionale'!P260</f>
        <v>0</v>
      </c>
      <c r="CV5" s="721">
        <f>'I. Questionario nazionale'!Q260</f>
        <v>0</v>
      </c>
      <c r="CW5" s="719">
        <f>'I. Questionario nazionale'!P264</f>
        <v>0</v>
      </c>
      <c r="CX5" s="721">
        <f>'I. Questionario nazionale'!Q264</f>
        <v>0</v>
      </c>
      <c r="CY5" s="761" t="str">
        <f>'I. Questionario nazionale'!F269</f>
        <v>%</v>
      </c>
      <c r="CZ5" s="762" t="str">
        <f>'I. Questionario nazionale'!F270</f>
        <v>%</v>
      </c>
      <c r="DA5" s="719">
        <f>'I. Questionario nazionale'!F276</f>
        <v>0</v>
      </c>
      <c r="DB5" s="763">
        <f>'I. Questionario nazionale'!G276</f>
        <v>0</v>
      </c>
      <c r="DC5" s="717">
        <f>'I. Questionario nazionale'!F277</f>
        <v>0</v>
      </c>
      <c r="DD5" s="764">
        <f>'I. Questionario nazionale'!G277</f>
        <v>0</v>
      </c>
    </row>
    <row r="6" spans="1:108" ht="7.9" customHeight="1" x14ac:dyDescent="0.25">
      <c r="A6" s="678">
        <v>0</v>
      </c>
      <c r="C6" s="683"/>
      <c r="H6" s="684"/>
      <c r="I6" s="685"/>
      <c r="J6" s="684"/>
      <c r="K6" s="685"/>
      <c r="L6" s="684"/>
      <c r="N6" s="732"/>
      <c r="O6" s="690"/>
      <c r="P6" s="732"/>
      <c r="Q6" s="691"/>
      <c r="R6" s="732"/>
      <c r="S6" s="690"/>
      <c r="T6" s="690"/>
      <c r="W6" s="684"/>
      <c r="AD6" s="684"/>
      <c r="AK6" s="684"/>
      <c r="AL6"/>
      <c r="AM6"/>
      <c r="AN6"/>
      <c r="AO6" s="680"/>
      <c r="AP6" s="684"/>
      <c r="AQ6"/>
      <c r="AR6" s="680"/>
      <c r="AS6" s="684"/>
      <c r="AT6"/>
      <c r="AU6"/>
      <c r="AV6"/>
      <c r="AW6" s="680"/>
      <c r="AX6" s="684"/>
      <c r="AY6"/>
      <c r="AZ6"/>
      <c r="BA6"/>
      <c r="BB6"/>
      <c r="BC6"/>
      <c r="BD6"/>
      <c r="BE6"/>
      <c r="BF6" s="680"/>
      <c r="BG6" s="684"/>
      <c r="BH6"/>
      <c r="BI6"/>
      <c r="BJ6"/>
      <c r="BK6"/>
      <c r="BL6"/>
      <c r="BM6" s="680"/>
      <c r="BN6" s="684"/>
      <c r="BO6"/>
      <c r="BP6"/>
      <c r="BQ6"/>
      <c r="BR6"/>
      <c r="BS6"/>
      <c r="BT6"/>
      <c r="BU6"/>
      <c r="BV6"/>
      <c r="BW6"/>
      <c r="BX6"/>
      <c r="BY6"/>
      <c r="BZ6"/>
      <c r="CA6"/>
      <c r="CB6"/>
      <c r="CC6"/>
      <c r="CD6"/>
      <c r="CE6" s="680"/>
      <c r="CF6" s="684"/>
      <c r="CG6" s="680"/>
      <c r="CH6" s="684"/>
      <c r="CI6" s="680"/>
      <c r="CJ6" s="680"/>
      <c r="CK6" s="680"/>
      <c r="CL6" s="680"/>
      <c r="CM6" s="680"/>
      <c r="CN6" s="680"/>
      <c r="CO6" s="680"/>
      <c r="CP6" s="680"/>
      <c r="CQ6" s="680"/>
      <c r="CR6" s="680"/>
      <c r="CS6" s="680"/>
      <c r="CT6" s="680"/>
      <c r="CU6" s="684"/>
      <c r="CV6" s="680"/>
      <c r="CW6" s="684"/>
      <c r="CX6" s="680"/>
      <c r="CY6" s="684"/>
      <c r="CZ6" s="680"/>
      <c r="DA6" s="684"/>
      <c r="DB6" s="765"/>
      <c r="DC6" s="765"/>
      <c r="DD6" s="766"/>
    </row>
  </sheetData>
  <mergeCells count="26">
    <mergeCell ref="CU2:CV2"/>
    <mergeCell ref="CW2:CX2"/>
    <mergeCell ref="CY2:CZ2"/>
    <mergeCell ref="DA2:DD2"/>
    <mergeCell ref="BT2:BV2"/>
    <mergeCell ref="BW2:BY2"/>
    <mergeCell ref="BZ2:CB2"/>
    <mergeCell ref="CC2:CE2"/>
    <mergeCell ref="CF2:CG2"/>
    <mergeCell ref="CH2:CT2"/>
    <mergeCell ref="BQ2:BS2"/>
    <mergeCell ref="BN1:CB1"/>
    <mergeCell ref="C2:G2"/>
    <mergeCell ref="H2:I2"/>
    <mergeCell ref="J2:K2"/>
    <mergeCell ref="L2:M2"/>
    <mergeCell ref="N2:O2"/>
    <mergeCell ref="P2:Q2"/>
    <mergeCell ref="W2:AC2"/>
    <mergeCell ref="AD2:AJ2"/>
    <mergeCell ref="AK2:AO2"/>
    <mergeCell ref="AP2:AR2"/>
    <mergeCell ref="AS2:AW2"/>
    <mergeCell ref="AX2:BF2"/>
    <mergeCell ref="BG2:BM2"/>
    <mergeCell ref="BN2:BP2"/>
  </mergeCells>
  <conditionalFormatting sqref="AS2">
    <cfRule type="expression" dxfId="3" priority="4">
      <formula>$P$178=1</formula>
    </cfRule>
  </conditionalFormatting>
  <conditionalFormatting sqref="AX2">
    <cfRule type="expression" dxfId="2" priority="3">
      <formula>$P$178+$P$179&gt;0</formula>
    </cfRule>
  </conditionalFormatting>
  <conditionalFormatting sqref="BG2">
    <cfRule type="expression" dxfId="1" priority="2">
      <formula>$P$178+$P$179&gt;0</formula>
    </cfRule>
  </conditionalFormatting>
  <conditionalFormatting sqref="BN1:BO1">
    <cfRule type="expression" dxfId="0" priority="1">
      <formula>$P$178+$P$179&gt;0</formula>
    </cfRule>
  </conditionalFormatting>
  <pageMargins left="0.70866141732283472" right="0.70866141732283472" top="0.74803149606299213" bottom="0.74803149606299213" header="0.31496062992125984" footer="0.31496062992125984"/>
  <pageSetup paperSize="9" scale="6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4CEB3-8C95-49FB-83EB-5DCBF601F6D0}">
  <sheetPr codeName="Foglio11">
    <tabColor rgb="FF92D050"/>
  </sheetPr>
  <dimension ref="A1:CG6"/>
  <sheetViews>
    <sheetView zoomScale="80" zoomScaleNormal="80" workbookViewId="0">
      <selection activeCell="B5" sqref="B5"/>
    </sheetView>
  </sheetViews>
  <sheetFormatPr defaultColWidth="9.5703125" defaultRowHeight="14.25" x14ac:dyDescent="0.2"/>
  <cols>
    <col min="1" max="1" width="13.5703125" style="678" customWidth="1"/>
    <col min="2" max="2" width="11.85546875" style="678" customWidth="1"/>
    <col min="3" max="3" width="27.42578125" style="678" customWidth="1"/>
    <col min="4" max="4" width="26.42578125" style="678" customWidth="1"/>
    <col min="5" max="5" width="22.5703125" style="680" customWidth="1"/>
    <col min="6" max="6" width="23.85546875" style="680" customWidth="1"/>
    <col min="7" max="7" width="23.42578125" style="680" customWidth="1"/>
    <col min="8" max="39" width="17.42578125" style="680" customWidth="1"/>
    <col min="40" max="40" width="17.42578125" style="767" customWidth="1"/>
    <col min="41" max="41" width="16.5703125" style="767" customWidth="1"/>
    <col min="42" max="47" width="17.42578125" style="767" customWidth="1"/>
    <col min="48" max="53" width="17.42578125" style="817" customWidth="1"/>
    <col min="54" max="55" width="17.42578125" style="767" customWidth="1"/>
    <col min="56" max="56" width="22.5703125" style="767" customWidth="1"/>
    <col min="57" max="57" width="17.42578125" style="767" customWidth="1"/>
    <col min="58" max="59" width="15.5703125" style="767" customWidth="1"/>
    <col min="60" max="65" width="15.5703125" style="681" customWidth="1"/>
    <col min="66" max="77" width="9.5703125" style="681"/>
    <col min="78" max="81" width="13.42578125" style="818" customWidth="1"/>
    <col min="82" max="82" width="13.42578125" style="819" customWidth="1"/>
    <col min="83" max="84" width="13.42578125" style="820" customWidth="1"/>
    <col min="85" max="85" width="13.42578125" style="818" customWidth="1"/>
    <col min="86" max="16384" width="9.5703125" style="681"/>
  </cols>
  <sheetData>
    <row r="1" spans="1:85" ht="15.75" customHeight="1" x14ac:dyDescent="0.2">
      <c r="A1" s="733"/>
      <c r="B1" s="734"/>
      <c r="H1" s="735"/>
      <c r="I1" s="736"/>
      <c r="J1" s="736"/>
      <c r="K1" s="736"/>
      <c r="L1" s="736"/>
      <c r="M1" s="736"/>
      <c r="N1" s="652" t="s">
        <v>730</v>
      </c>
      <c r="P1" s="1335" t="s">
        <v>732</v>
      </c>
      <c r="Q1" s="1337"/>
      <c r="R1" s="1337"/>
      <c r="S1" s="1337"/>
      <c r="T1" s="1337"/>
      <c r="U1" s="1337"/>
      <c r="V1" s="1337"/>
      <c r="W1" s="1337"/>
      <c r="X1" s="1337"/>
      <c r="Y1" s="1337"/>
      <c r="Z1" s="1337"/>
      <c r="AA1" s="1337"/>
      <c r="AB1" s="1337"/>
      <c r="AC1" s="1337"/>
      <c r="AD1" s="1337"/>
      <c r="AE1" s="1337"/>
      <c r="AF1" s="1337"/>
      <c r="AG1" s="1337"/>
      <c r="AH1" s="1337"/>
      <c r="AI1" s="1337"/>
      <c r="AJ1" s="1337"/>
      <c r="AK1" s="1337"/>
      <c r="AL1" s="1337"/>
      <c r="AM1" s="1337"/>
      <c r="AN1" s="1337"/>
      <c r="AO1" s="1337"/>
      <c r="AP1" s="1337"/>
      <c r="AQ1" s="1337"/>
      <c r="AR1" s="1337"/>
      <c r="AS1" s="1337"/>
      <c r="AT1" s="1337"/>
      <c r="AU1" s="1336"/>
      <c r="AV1" s="1350"/>
      <c r="AW1" s="1350"/>
      <c r="AX1" s="1350"/>
      <c r="AY1" s="1350"/>
      <c r="AZ1" s="1350"/>
      <c r="BA1" s="1350"/>
      <c r="BB1" s="1350"/>
      <c r="BC1" s="1350"/>
      <c r="BD1" s="1350"/>
      <c r="BE1" s="1350"/>
      <c r="BF1" s="1350"/>
      <c r="BG1" s="1350"/>
      <c r="BH1" s="1350"/>
      <c r="BI1" s="1350"/>
      <c r="BJ1" s="1350"/>
      <c r="BK1" s="1350"/>
      <c r="BL1" s="1350"/>
      <c r="BM1" s="1350"/>
      <c r="BN1" s="1350"/>
      <c r="BO1" s="1350"/>
      <c r="BP1" s="1350"/>
      <c r="BQ1" s="1350"/>
      <c r="BR1" s="1350"/>
      <c r="BS1" s="1350"/>
      <c r="BT1" s="1350"/>
      <c r="BU1" s="1350"/>
      <c r="BV1" s="1350"/>
      <c r="BW1" s="1350"/>
      <c r="BX1" s="1350"/>
      <c r="BY1" s="1350"/>
      <c r="BZ1" s="1333" t="s">
        <v>778</v>
      </c>
      <c r="CA1" s="1342"/>
      <c r="CB1" s="1342"/>
      <c r="CC1" s="1334"/>
      <c r="CD1" s="681"/>
      <c r="CE1" s="681"/>
      <c r="CF1" s="681"/>
      <c r="CG1" s="768"/>
    </row>
    <row r="2" spans="1:85" s="657" customFormat="1" ht="71.45" customHeight="1" x14ac:dyDescent="0.25">
      <c r="A2" s="653" t="s">
        <v>1375</v>
      </c>
      <c r="B2" s="654"/>
      <c r="C2" s="1345"/>
      <c r="D2" s="1345"/>
      <c r="E2" s="1345"/>
      <c r="F2" s="1345"/>
      <c r="G2" s="1346"/>
      <c r="H2" s="1347" t="s">
        <v>1163</v>
      </c>
      <c r="I2" s="1348"/>
      <c r="J2" s="1347" t="s">
        <v>38</v>
      </c>
      <c r="K2" s="1348"/>
      <c r="L2" s="1347" t="s">
        <v>1164</v>
      </c>
      <c r="M2" s="1349"/>
      <c r="N2" s="1333" t="s">
        <v>731</v>
      </c>
      <c r="O2" s="1334"/>
      <c r="P2" s="1326" t="s">
        <v>737</v>
      </c>
      <c r="Q2" s="1327"/>
      <c r="R2" s="1327"/>
      <c r="S2" s="1328"/>
      <c r="T2" s="1326" t="s">
        <v>738</v>
      </c>
      <c r="U2" s="1327"/>
      <c r="V2" s="1327"/>
      <c r="W2" s="1328"/>
      <c r="X2" s="1326" t="s">
        <v>739</v>
      </c>
      <c r="Y2" s="1327"/>
      <c r="Z2" s="1327"/>
      <c r="AA2" s="1328"/>
      <c r="AB2" s="1326" t="s">
        <v>740</v>
      </c>
      <c r="AC2" s="1327"/>
      <c r="AD2" s="1327"/>
      <c r="AE2" s="1328"/>
      <c r="AF2" s="1326" t="s">
        <v>741</v>
      </c>
      <c r="AG2" s="1327"/>
      <c r="AH2" s="1327"/>
      <c r="AI2" s="1328"/>
      <c r="AJ2" s="1326" t="s">
        <v>742</v>
      </c>
      <c r="AK2" s="1327"/>
      <c r="AL2" s="1327"/>
      <c r="AM2" s="1328"/>
      <c r="AN2" s="1326" t="s">
        <v>743</v>
      </c>
      <c r="AO2" s="1327"/>
      <c r="AP2" s="1327"/>
      <c r="AQ2" s="1328"/>
      <c r="AR2" s="1326" t="s">
        <v>744</v>
      </c>
      <c r="AS2" s="1327"/>
      <c r="AT2" s="1327"/>
      <c r="AU2" s="1328"/>
      <c r="AV2" s="1353" t="s">
        <v>1376</v>
      </c>
      <c r="AW2" s="1354"/>
      <c r="AX2" s="1354"/>
      <c r="AY2" s="1354"/>
      <c r="AZ2" s="1354"/>
      <c r="BA2" s="1355"/>
      <c r="BB2" s="1356" t="s">
        <v>752</v>
      </c>
      <c r="BC2" s="1357"/>
      <c r="BD2" s="1357"/>
      <c r="BE2" s="1358"/>
      <c r="BF2" s="1333" t="s">
        <v>1377</v>
      </c>
      <c r="BG2" s="1342"/>
      <c r="BH2" s="1342"/>
      <c r="BI2" s="1342"/>
      <c r="BJ2" s="1342"/>
      <c r="BK2" s="1342"/>
      <c r="BL2" s="1342"/>
      <c r="BM2" s="1342"/>
      <c r="BN2" s="1342"/>
      <c r="BO2" s="1342"/>
      <c r="BP2" s="1342"/>
      <c r="BQ2" s="1342"/>
      <c r="BR2" s="1342"/>
      <c r="BS2" s="1342"/>
      <c r="BT2" s="1342"/>
      <c r="BU2" s="1342"/>
      <c r="BV2" s="1342"/>
      <c r="BW2" s="1342"/>
      <c r="BX2" s="1342"/>
      <c r="BY2" s="1334"/>
      <c r="BZ2" s="769" t="s">
        <v>784</v>
      </c>
      <c r="CA2" s="1359" t="s">
        <v>780</v>
      </c>
      <c r="CB2" s="1360"/>
      <c r="CC2" s="1361"/>
      <c r="CD2" s="770" t="s">
        <v>785</v>
      </c>
      <c r="CE2" s="1326" t="s">
        <v>1378</v>
      </c>
      <c r="CF2" s="1328"/>
      <c r="CG2" s="1351" t="s">
        <v>1379</v>
      </c>
    </row>
    <row r="3" spans="1:85" s="668" customFormat="1" ht="69.75" customHeight="1" x14ac:dyDescent="0.25">
      <c r="A3" s="693" t="s">
        <v>1173</v>
      </c>
      <c r="B3" s="693" t="s">
        <v>1174</v>
      </c>
      <c r="C3" s="771" t="s">
        <v>1175</v>
      </c>
      <c r="D3" s="772" t="s">
        <v>1176</v>
      </c>
      <c r="E3" s="773" t="s">
        <v>1177</v>
      </c>
      <c r="F3" s="774" t="s">
        <v>1178</v>
      </c>
      <c r="G3" s="774" t="s">
        <v>1179</v>
      </c>
      <c r="H3" s="775" t="s">
        <v>8</v>
      </c>
      <c r="I3" s="776" t="s">
        <v>9</v>
      </c>
      <c r="J3" s="775" t="s">
        <v>1180</v>
      </c>
      <c r="K3" s="776" t="s">
        <v>1181</v>
      </c>
      <c r="L3" s="775" t="s">
        <v>1182</v>
      </c>
      <c r="M3" s="774" t="s">
        <v>1181</v>
      </c>
      <c r="N3" s="697" t="s">
        <v>8</v>
      </c>
      <c r="O3" s="696" t="s">
        <v>9</v>
      </c>
      <c r="P3" s="662" t="s">
        <v>22</v>
      </c>
      <c r="Q3" s="661" t="s">
        <v>23</v>
      </c>
      <c r="R3" s="661" t="s">
        <v>24</v>
      </c>
      <c r="S3" s="663" t="s">
        <v>1380</v>
      </c>
      <c r="T3" s="662" t="s">
        <v>22</v>
      </c>
      <c r="U3" s="661" t="s">
        <v>23</v>
      </c>
      <c r="V3" s="661" t="s">
        <v>24</v>
      </c>
      <c r="W3" s="663" t="s">
        <v>1380</v>
      </c>
      <c r="X3" s="662" t="s">
        <v>22</v>
      </c>
      <c r="Y3" s="661" t="s">
        <v>23</v>
      </c>
      <c r="Z3" s="661" t="s">
        <v>24</v>
      </c>
      <c r="AA3" s="663" t="s">
        <v>1380</v>
      </c>
      <c r="AB3" s="662" t="s">
        <v>22</v>
      </c>
      <c r="AC3" s="661" t="s">
        <v>23</v>
      </c>
      <c r="AD3" s="661" t="s">
        <v>24</v>
      </c>
      <c r="AE3" s="663" t="s">
        <v>1380</v>
      </c>
      <c r="AF3" s="662" t="s">
        <v>22</v>
      </c>
      <c r="AG3" s="661" t="s">
        <v>23</v>
      </c>
      <c r="AH3" s="661" t="s">
        <v>24</v>
      </c>
      <c r="AI3" s="663" t="s">
        <v>1380</v>
      </c>
      <c r="AJ3" s="662" t="s">
        <v>22</v>
      </c>
      <c r="AK3" s="661" t="s">
        <v>23</v>
      </c>
      <c r="AL3" s="661" t="s">
        <v>24</v>
      </c>
      <c r="AM3" s="663" t="s">
        <v>1380</v>
      </c>
      <c r="AN3" s="662" t="s">
        <v>22</v>
      </c>
      <c r="AO3" s="661" t="s">
        <v>23</v>
      </c>
      <c r="AP3" s="661" t="s">
        <v>24</v>
      </c>
      <c r="AQ3" s="663" t="s">
        <v>1380</v>
      </c>
      <c r="AR3" s="662" t="s">
        <v>22</v>
      </c>
      <c r="AS3" s="661" t="s">
        <v>23</v>
      </c>
      <c r="AT3" s="661" t="s">
        <v>24</v>
      </c>
      <c r="AU3" s="663" t="s">
        <v>1380</v>
      </c>
      <c r="AV3" s="662" t="s">
        <v>22</v>
      </c>
      <c r="AW3" s="661" t="s">
        <v>23</v>
      </c>
      <c r="AX3" s="661" t="s">
        <v>24</v>
      </c>
      <c r="AY3" s="661" t="s">
        <v>1380</v>
      </c>
      <c r="AZ3" s="661" t="s">
        <v>1381</v>
      </c>
      <c r="BA3" s="663" t="s">
        <v>1382</v>
      </c>
      <c r="BB3" s="662" t="s">
        <v>753</v>
      </c>
      <c r="BC3" s="661" t="s">
        <v>754</v>
      </c>
      <c r="BD3" s="661" t="s">
        <v>755</v>
      </c>
      <c r="BE3" s="663" t="s">
        <v>756</v>
      </c>
      <c r="BF3" s="777" t="s">
        <v>758</v>
      </c>
      <c r="BG3" s="778" t="s">
        <v>759</v>
      </c>
      <c r="BH3" s="778" t="s">
        <v>760</v>
      </c>
      <c r="BI3" s="778" t="s">
        <v>761</v>
      </c>
      <c r="BJ3" s="778" t="s">
        <v>762</v>
      </c>
      <c r="BK3" s="778" t="s">
        <v>763</v>
      </c>
      <c r="BL3" s="778" t="s">
        <v>764</v>
      </c>
      <c r="BM3" s="778" t="s">
        <v>765</v>
      </c>
      <c r="BN3" s="779" t="s">
        <v>766</v>
      </c>
      <c r="BO3" s="779" t="s">
        <v>1383</v>
      </c>
      <c r="BP3" s="779" t="s">
        <v>768</v>
      </c>
      <c r="BQ3" s="779" t="s">
        <v>769</v>
      </c>
      <c r="BR3" s="779" t="s">
        <v>770</v>
      </c>
      <c r="BS3" s="779" t="s">
        <v>771</v>
      </c>
      <c r="BT3" s="779" t="s">
        <v>772</v>
      </c>
      <c r="BU3" s="779" t="s">
        <v>773</v>
      </c>
      <c r="BV3" s="779" t="s">
        <v>774</v>
      </c>
      <c r="BW3" s="779" t="s">
        <v>775</v>
      </c>
      <c r="BX3" s="779" t="s">
        <v>776</v>
      </c>
      <c r="BY3" s="780" t="s">
        <v>393</v>
      </c>
      <c r="BZ3" s="781"/>
      <c r="CA3" s="444" t="s">
        <v>781</v>
      </c>
      <c r="CB3" s="444" t="s">
        <v>782</v>
      </c>
      <c r="CC3" s="782" t="s">
        <v>783</v>
      </c>
      <c r="CD3" s="783"/>
      <c r="CE3" s="784" t="s">
        <v>8</v>
      </c>
      <c r="CF3" s="784" t="s">
        <v>9</v>
      </c>
      <c r="CG3" s="1352"/>
    </row>
    <row r="4" spans="1:85" s="657" customFormat="1" ht="18" customHeight="1" x14ac:dyDescent="0.25">
      <c r="A4" s="705"/>
      <c r="B4" s="705"/>
      <c r="C4" s="785"/>
      <c r="D4" s="786"/>
      <c r="E4" s="787"/>
      <c r="F4" s="787"/>
      <c r="G4" s="787"/>
      <c r="H4" s="785"/>
      <c r="I4" s="788"/>
      <c r="J4" s="785"/>
      <c r="K4" s="787"/>
      <c r="L4" s="785"/>
      <c r="M4" s="787"/>
      <c r="N4" s="709"/>
      <c r="O4" s="708"/>
      <c r="P4" s="789"/>
      <c r="Q4" s="790"/>
      <c r="R4" s="791"/>
      <c r="S4" s="792"/>
      <c r="T4" s="789"/>
      <c r="U4" s="790"/>
      <c r="V4" s="791"/>
      <c r="W4" s="792"/>
      <c r="X4" s="789"/>
      <c r="Y4" s="790"/>
      <c r="Z4" s="791"/>
      <c r="AA4" s="792"/>
      <c r="AB4" s="789"/>
      <c r="AC4" s="790"/>
      <c r="AD4" s="791"/>
      <c r="AE4" s="792"/>
      <c r="AF4" s="789"/>
      <c r="AG4" s="790"/>
      <c r="AH4" s="791"/>
      <c r="AI4" s="792"/>
      <c r="AJ4" s="789"/>
      <c r="AK4" s="790"/>
      <c r="AL4" s="791"/>
      <c r="AM4" s="792"/>
      <c r="AN4" s="789"/>
      <c r="AO4" s="790"/>
      <c r="AP4" s="791"/>
      <c r="AQ4" s="792"/>
      <c r="AR4" s="789"/>
      <c r="AS4" s="790"/>
      <c r="AT4" s="791"/>
      <c r="AU4" s="792"/>
      <c r="AV4" s="793"/>
      <c r="AW4" s="794"/>
      <c r="AX4" s="794"/>
      <c r="AY4" s="794"/>
      <c r="AZ4" s="794"/>
      <c r="BA4" s="795"/>
      <c r="BB4" s="796"/>
      <c r="BC4" s="790"/>
      <c r="BD4" s="790"/>
      <c r="BE4" s="792"/>
      <c r="BF4" s="793"/>
      <c r="BG4" s="794"/>
      <c r="BH4" s="794"/>
      <c r="BI4" s="794"/>
      <c r="BJ4" s="794"/>
      <c r="BK4" s="794"/>
      <c r="BL4" s="794"/>
      <c r="BM4" s="794"/>
      <c r="BN4" s="797"/>
      <c r="BO4" s="797"/>
      <c r="BP4" s="797"/>
      <c r="BQ4" s="797"/>
      <c r="BR4" s="797"/>
      <c r="BS4" s="797"/>
      <c r="BT4" s="797"/>
      <c r="BU4" s="797"/>
      <c r="BV4" s="797"/>
      <c r="BW4" s="797"/>
      <c r="BX4" s="797"/>
      <c r="BY4" s="798"/>
      <c r="BZ4" s="799"/>
      <c r="CA4" s="800"/>
      <c r="CB4" s="800"/>
      <c r="CC4" s="801"/>
      <c r="CD4" s="799"/>
      <c r="CG4" s="802"/>
    </row>
    <row r="5" spans="1:85" customFormat="1" ht="15" customHeight="1" x14ac:dyDescent="0.25">
      <c r="A5" s="714">
        <v>0</v>
      </c>
      <c r="B5" s="721">
        <f>'I. Questionario nazionale'!A13</f>
        <v>9</v>
      </c>
      <c r="C5" s="715" t="str">
        <f>IF('I. Questionario nazionale'!F15="","",UPPER('I. Questionario nazionale'!F15))</f>
        <v/>
      </c>
      <c r="D5" s="716" t="str">
        <f>IF('I. Questionario nazionale'!F17="","",UPPER('I. Questionario nazionale'!F17))</f>
        <v>ASSOLOMBARDA</v>
      </c>
      <c r="E5" s="717" t="str">
        <f>IF('I. Questionario nazionale'!C19="","",'I. Questionario nazionale'!C19)</f>
        <v/>
      </c>
      <c r="F5" s="717">
        <f>'I. Questionario nazionale'!N19</f>
        <v>0</v>
      </c>
      <c r="G5" s="718">
        <f>'I. Questionario nazionale'!N21</f>
        <v>0</v>
      </c>
      <c r="H5" s="723">
        <f>'I. Questionario nazionale'!P23</f>
        <v>0</v>
      </c>
      <c r="I5" s="803">
        <f>'I. Questionario nazionale'!Q23</f>
        <v>0</v>
      </c>
      <c r="J5" s="723">
        <f>'I. Questionario nazionale'!P27</f>
        <v>0</v>
      </c>
      <c r="K5" s="725">
        <f>'I. Questionario nazionale'!P29</f>
        <v>0</v>
      </c>
      <c r="L5" s="723">
        <f>'I. Questionario nazionale'!O27</f>
        <v>0</v>
      </c>
      <c r="M5" s="724">
        <f>'I. Questionario nazionale'!O29</f>
        <v>0</v>
      </c>
      <c r="N5" s="730">
        <f>'Focus - POLITICHE RETRIBUTIVE'!P10</f>
        <v>0</v>
      </c>
      <c r="O5" s="730">
        <f>'Focus - POLITICHE RETRIBUTIVE'!Q10</f>
        <v>0</v>
      </c>
      <c r="P5" s="730" t="str">
        <f>'Focus - POLITICHE RETRIBUTIVE'!N14</f>
        <v>0</v>
      </c>
      <c r="Q5" s="717" t="str">
        <f>'Focus - POLITICHE RETRIBUTIVE'!O14</f>
        <v>0</v>
      </c>
      <c r="R5" s="717" t="str">
        <f>'Focus - POLITICHE RETRIBUTIVE'!P14</f>
        <v>0</v>
      </c>
      <c r="S5" s="718" t="str">
        <f>'Focus - POLITICHE RETRIBUTIVE'!Q14</f>
        <v>0</v>
      </c>
      <c r="T5" s="730" t="str">
        <f>'Focus - POLITICHE RETRIBUTIVE'!N15</f>
        <v>0</v>
      </c>
      <c r="U5" s="717" t="str">
        <f>'Focus - POLITICHE RETRIBUTIVE'!O15</f>
        <v>0</v>
      </c>
      <c r="V5" s="717" t="str">
        <f>'Focus - POLITICHE RETRIBUTIVE'!P15</f>
        <v>0</v>
      </c>
      <c r="W5" s="718" t="str">
        <f>'Focus - POLITICHE RETRIBUTIVE'!Q15</f>
        <v>0</v>
      </c>
      <c r="X5" s="730" t="str">
        <f>'Focus - POLITICHE RETRIBUTIVE'!N16</f>
        <v>0</v>
      </c>
      <c r="Y5" s="717" t="str">
        <f>'Focus - POLITICHE RETRIBUTIVE'!O16</f>
        <v>0</v>
      </c>
      <c r="Z5" s="717" t="str">
        <f>'Focus - POLITICHE RETRIBUTIVE'!P16</f>
        <v>0</v>
      </c>
      <c r="AA5" s="718" t="str">
        <f>'Focus - POLITICHE RETRIBUTIVE'!Q16</f>
        <v>0</v>
      </c>
      <c r="AB5" s="730" t="str">
        <f>'Focus - POLITICHE RETRIBUTIVE'!N17</f>
        <v>0</v>
      </c>
      <c r="AC5" s="717" t="str">
        <f>'Focus - POLITICHE RETRIBUTIVE'!O17</f>
        <v>0</v>
      </c>
      <c r="AD5" s="717" t="str">
        <f>'Focus - POLITICHE RETRIBUTIVE'!P17</f>
        <v>0</v>
      </c>
      <c r="AE5" s="718" t="str">
        <f>'Focus - POLITICHE RETRIBUTIVE'!Q17</f>
        <v>0</v>
      </c>
      <c r="AF5" s="730" t="str">
        <f>'Focus - POLITICHE RETRIBUTIVE'!N18</f>
        <v>0</v>
      </c>
      <c r="AG5" s="717" t="str">
        <f>'Focus - POLITICHE RETRIBUTIVE'!O18</f>
        <v>0</v>
      </c>
      <c r="AH5" s="717" t="str">
        <f>'Focus - POLITICHE RETRIBUTIVE'!P18</f>
        <v>0</v>
      </c>
      <c r="AI5" s="718" t="str">
        <f>'Focus - POLITICHE RETRIBUTIVE'!Q18</f>
        <v>0</v>
      </c>
      <c r="AJ5" s="730" t="str">
        <f>'Focus - POLITICHE RETRIBUTIVE'!N19</f>
        <v>0</v>
      </c>
      <c r="AK5" s="717" t="str">
        <f>'Focus - POLITICHE RETRIBUTIVE'!O19</f>
        <v>0</v>
      </c>
      <c r="AL5" s="717" t="str">
        <f>'Focus - POLITICHE RETRIBUTIVE'!P19</f>
        <v>0</v>
      </c>
      <c r="AM5" s="718" t="str">
        <f>'Focus - POLITICHE RETRIBUTIVE'!Q19</f>
        <v>0</v>
      </c>
      <c r="AN5" s="730" t="str">
        <f>'Focus - POLITICHE RETRIBUTIVE'!N20</f>
        <v>0</v>
      </c>
      <c r="AO5" s="717" t="str">
        <f>'Focus - POLITICHE RETRIBUTIVE'!O20</f>
        <v>0</v>
      </c>
      <c r="AP5" s="717" t="str">
        <f>'Focus - POLITICHE RETRIBUTIVE'!P20</f>
        <v>0</v>
      </c>
      <c r="AQ5" s="718" t="str">
        <f>'Focus - POLITICHE RETRIBUTIVE'!Q20</f>
        <v>0</v>
      </c>
      <c r="AR5" s="730" t="str">
        <f>'Focus - POLITICHE RETRIBUTIVE'!N21</f>
        <v>0</v>
      </c>
      <c r="AS5" s="717" t="str">
        <f>'Focus - POLITICHE RETRIBUTIVE'!O21</f>
        <v>0</v>
      </c>
      <c r="AT5" s="717" t="str">
        <f>'Focus - POLITICHE RETRIBUTIVE'!P21</f>
        <v>0</v>
      </c>
      <c r="AU5" s="718" t="str">
        <f>'Focus - POLITICHE RETRIBUTIVE'!Q21</f>
        <v>0</v>
      </c>
      <c r="AV5" s="804" t="str">
        <f>IF('Focus - POLITICHE RETRIBUTIVE'!P26=0,"",'Focus - POLITICHE RETRIBUTIVE'!P26)</f>
        <v/>
      </c>
      <c r="AW5" s="805" t="str">
        <f>IF('Focus - POLITICHE RETRIBUTIVE'!P27=0,"",'Focus - POLITICHE RETRIBUTIVE'!P27)</f>
        <v/>
      </c>
      <c r="AX5" s="805" t="str">
        <f>IF('Focus - POLITICHE RETRIBUTIVE'!P28=0,"",'Focus - POLITICHE RETRIBUTIVE'!P28)</f>
        <v/>
      </c>
      <c r="AY5" s="805" t="str">
        <f>IF('Focus - POLITICHE RETRIBUTIVE'!P29=0,"",'Focus - POLITICHE RETRIBUTIVE'!P29)</f>
        <v/>
      </c>
      <c r="AZ5" s="805" t="e">
        <f>IF('Focus - POLITICHE RETRIBUTIVE'!I29=0,"",'Focus - POLITICHE RETRIBUTIVE'!I29)</f>
        <v>#VALUE!</v>
      </c>
      <c r="BA5" s="806" t="str">
        <f>IF('Focus - POLITICHE RETRIBUTIVE'!F33=0,"",'Focus - POLITICHE RETRIBUTIVE'!F33)</f>
        <v/>
      </c>
      <c r="BB5" s="730">
        <f>'Focus - POLITICHE RETRIBUTIVE'!P37</f>
        <v>0</v>
      </c>
      <c r="BC5" s="717">
        <f>'Focus - POLITICHE RETRIBUTIVE'!P38</f>
        <v>0</v>
      </c>
      <c r="BD5" s="717">
        <f>'Focus - POLITICHE RETRIBUTIVE'!P39</f>
        <v>0</v>
      </c>
      <c r="BE5" s="718">
        <f>'Focus - POLITICHE RETRIBUTIVE'!P40</f>
        <v>0</v>
      </c>
      <c r="BF5" s="807">
        <f>'Focus - POLITICHE RETRIBUTIVE'!$P45</f>
        <v>0</v>
      </c>
      <c r="BG5" s="808">
        <f>'Focus - POLITICHE RETRIBUTIVE'!$P46</f>
        <v>0</v>
      </c>
      <c r="BH5" s="808">
        <f>'Focus - POLITICHE RETRIBUTIVE'!$P47</f>
        <v>0</v>
      </c>
      <c r="BI5" s="808">
        <f>'Focus - POLITICHE RETRIBUTIVE'!$P48</f>
        <v>0</v>
      </c>
      <c r="BJ5" s="808">
        <f>'Focus - POLITICHE RETRIBUTIVE'!$P49</f>
        <v>0</v>
      </c>
      <c r="BK5" s="808">
        <f>'Focus - POLITICHE RETRIBUTIVE'!$P50</f>
        <v>0</v>
      </c>
      <c r="BL5" s="808">
        <f>'Focus - POLITICHE RETRIBUTIVE'!$P51</f>
        <v>0</v>
      </c>
      <c r="BM5" s="808">
        <f>'Focus - POLITICHE RETRIBUTIVE'!$P52</f>
        <v>0</v>
      </c>
      <c r="BN5" s="808">
        <f>'Focus - POLITICHE RETRIBUTIVE'!$P53</f>
        <v>0</v>
      </c>
      <c r="BO5" s="808">
        <f>'Focus - POLITICHE RETRIBUTIVE'!$P54</f>
        <v>0</v>
      </c>
      <c r="BP5" s="808">
        <f>'Focus - POLITICHE RETRIBUTIVE'!$P55</f>
        <v>0</v>
      </c>
      <c r="BQ5" s="808">
        <f>'Focus - POLITICHE RETRIBUTIVE'!$P56</f>
        <v>0</v>
      </c>
      <c r="BR5" s="808">
        <f>'Focus - POLITICHE RETRIBUTIVE'!$P57</f>
        <v>0</v>
      </c>
      <c r="BS5" s="808">
        <f>'Focus - POLITICHE RETRIBUTIVE'!$P58</f>
        <v>0</v>
      </c>
      <c r="BT5" s="808">
        <f>'Focus - POLITICHE RETRIBUTIVE'!$P59</f>
        <v>0</v>
      </c>
      <c r="BU5" s="808">
        <f>'Focus - POLITICHE RETRIBUTIVE'!$P60</f>
        <v>0</v>
      </c>
      <c r="BV5" s="808">
        <f>'Focus - POLITICHE RETRIBUTIVE'!$P61</f>
        <v>0</v>
      </c>
      <c r="BW5" s="808">
        <f>'Focus - POLITICHE RETRIBUTIVE'!$P62</f>
        <v>0</v>
      </c>
      <c r="BX5" s="808">
        <f>'Focus - POLITICHE RETRIBUTIVE'!$P63</f>
        <v>0</v>
      </c>
      <c r="BY5" s="803" t="str">
        <f>'Focus - POLITICHE RETRIBUTIVE'!H64</f>
        <v>….....</v>
      </c>
      <c r="BZ5" s="809">
        <f>'Focus - POLITICHE RETRIBUTIVE'!F74</f>
        <v>0</v>
      </c>
      <c r="CA5" s="810">
        <f>'Focus - POLITICHE RETRIBUTIVE'!F70</f>
        <v>0</v>
      </c>
      <c r="CB5" s="810">
        <f>'Focus - POLITICHE RETRIBUTIVE'!F71</f>
        <v>0</v>
      </c>
      <c r="CC5" s="811">
        <f>'Focus - POLITICHE RETRIBUTIVE'!F72</f>
        <v>0</v>
      </c>
      <c r="CD5" s="812">
        <f>'Focus - POLITICHE RETRIBUTIVE'!F78</f>
        <v>0</v>
      </c>
      <c r="CE5" s="813">
        <f>'Focus - POLITICHE RETRIBUTIVE'!P82</f>
        <v>0</v>
      </c>
      <c r="CF5" s="813">
        <f>'Focus - POLITICHE RETRIBUTIVE'!Q82</f>
        <v>0</v>
      </c>
      <c r="CG5" s="814" t="str">
        <f>'Focus - POLITICHE RETRIBUTIVE'!P85</f>
        <v/>
      </c>
    </row>
    <row r="6" spans="1:85" ht="13.7" customHeight="1" x14ac:dyDescent="0.2">
      <c r="A6" s="678">
        <v>0</v>
      </c>
      <c r="C6" s="683"/>
      <c r="H6" s="684"/>
      <c r="I6" s="685"/>
      <c r="J6" s="684"/>
      <c r="K6" s="685"/>
      <c r="L6" s="684"/>
      <c r="N6" s="732"/>
      <c r="O6" s="690"/>
      <c r="P6" s="732"/>
      <c r="Q6" s="690"/>
      <c r="R6" s="690"/>
      <c r="S6" s="690"/>
      <c r="T6" s="732"/>
      <c r="U6" s="690"/>
      <c r="V6" s="690"/>
      <c r="W6" s="690"/>
      <c r="AE6" s="685"/>
      <c r="AF6" s="684"/>
      <c r="AJ6" s="684"/>
      <c r="AN6" s="684"/>
      <c r="AO6" s="680"/>
      <c r="AP6" s="680"/>
      <c r="AQ6" s="680"/>
      <c r="AR6" s="680"/>
      <c r="AS6" s="680"/>
      <c r="AT6" s="680"/>
      <c r="AU6" s="680"/>
      <c r="AV6" s="680"/>
      <c r="AW6" s="680"/>
      <c r="AX6" s="680"/>
      <c r="AY6" s="680"/>
      <c r="AZ6" s="680"/>
      <c r="BA6" s="680"/>
      <c r="BB6" s="680"/>
      <c r="BC6" s="680"/>
      <c r="BD6" s="765"/>
      <c r="BE6" s="765"/>
      <c r="BF6" s="815"/>
      <c r="BG6" s="765"/>
      <c r="BH6" s="765"/>
      <c r="BI6" s="765"/>
      <c r="BJ6" s="765"/>
      <c r="BK6" s="765"/>
      <c r="BL6" s="765"/>
      <c r="BM6" s="765"/>
      <c r="BY6" s="816"/>
      <c r="BZ6" s="681"/>
      <c r="CA6" s="681"/>
      <c r="CB6" s="681"/>
      <c r="CC6" s="681"/>
      <c r="CD6" s="681"/>
      <c r="CE6" s="681"/>
      <c r="CF6" s="681"/>
      <c r="CG6" s="681"/>
    </row>
  </sheetData>
  <mergeCells count="24">
    <mergeCell ref="CE2:CF2"/>
    <mergeCell ref="CG2:CG3"/>
    <mergeCell ref="AN2:AQ2"/>
    <mergeCell ref="AR2:AU2"/>
    <mergeCell ref="AV2:BA2"/>
    <mergeCell ref="BB2:BE2"/>
    <mergeCell ref="BF2:BY2"/>
    <mergeCell ref="CA2:CC2"/>
    <mergeCell ref="BZ1:CC1"/>
    <mergeCell ref="C2:G2"/>
    <mergeCell ref="H2:I2"/>
    <mergeCell ref="J2:K2"/>
    <mergeCell ref="L2:M2"/>
    <mergeCell ref="N2:O2"/>
    <mergeCell ref="AJ2:AM2"/>
    <mergeCell ref="P1:AU1"/>
    <mergeCell ref="AV1:BA1"/>
    <mergeCell ref="BB1:BE1"/>
    <mergeCell ref="BF1:BY1"/>
    <mergeCell ref="P2:S2"/>
    <mergeCell ref="T2:W2"/>
    <mergeCell ref="X2:AA2"/>
    <mergeCell ref="AB2:AE2"/>
    <mergeCell ref="AF2:AI2"/>
  </mergeCells>
  <pageMargins left="0.70866141732283472" right="0.70866141732283472" top="0.74803149606299213" bottom="0.74803149606299213" header="0.31496062992125984" footer="0.31496062992125984"/>
  <pageSetup paperSize="9" scale="6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0B207-C4BD-48FF-8075-9AFE37AFC8F3}">
  <sheetPr>
    <tabColor rgb="FF92D050"/>
  </sheetPr>
  <dimension ref="A2:EI1021"/>
  <sheetViews>
    <sheetView zoomScale="80" zoomScaleNormal="80" workbookViewId="0">
      <selection activeCell="B5" sqref="B5"/>
    </sheetView>
  </sheetViews>
  <sheetFormatPr defaultColWidth="9.7109375" defaultRowHeight="14.25" x14ac:dyDescent="0.2"/>
  <cols>
    <col min="1" max="1" width="13.5703125" style="678" customWidth="1"/>
    <col min="2" max="2" width="11.7109375" style="678" customWidth="1"/>
    <col min="3" max="3" width="27.42578125" style="678" customWidth="1"/>
    <col min="4" max="4" width="26.42578125" style="678" customWidth="1"/>
    <col min="5" max="5" width="22.5703125" style="680" customWidth="1"/>
    <col min="6" max="6" width="23.7109375" style="680" customWidth="1"/>
    <col min="7" max="7" width="23.42578125" style="680" customWidth="1"/>
    <col min="8" max="13" width="17.42578125" style="680" customWidth="1"/>
    <col min="14" max="15" width="37.28515625" style="681" customWidth="1"/>
    <col min="16" max="21" width="15.28515625" style="681" customWidth="1"/>
    <col min="22" max="23" width="9.7109375" style="681"/>
    <col min="24" max="29" width="13.7109375" style="681" customWidth="1"/>
    <col min="30" max="49" width="15.7109375" style="681" customWidth="1"/>
    <col min="50" max="64" width="14.5703125" style="681" customWidth="1"/>
    <col min="65" max="65" width="12.42578125" style="681" customWidth="1"/>
    <col min="66" max="66" width="9.7109375" style="681"/>
    <col min="67" max="74" width="15.140625" style="681" customWidth="1"/>
    <col min="75" max="83" width="20.7109375" style="681" customWidth="1"/>
    <col min="84" max="99" width="16" style="681" customWidth="1"/>
    <col min="100" max="119" width="14.28515625" style="681" customWidth="1"/>
    <col min="120" max="139" width="15.140625" style="681" customWidth="1"/>
    <col min="140" max="16384" width="9.7109375" style="681"/>
  </cols>
  <sheetData>
    <row r="2" spans="1:139" s="651" customFormat="1" ht="19.899999999999999" customHeight="1" x14ac:dyDescent="0.25">
      <c r="A2" s="649"/>
      <c r="B2" s="650"/>
      <c r="H2" s="652"/>
      <c r="I2" s="650"/>
      <c r="J2" s="650"/>
      <c r="K2" s="650"/>
      <c r="L2" s="650"/>
      <c r="M2" s="650"/>
      <c r="N2" s="651" t="s">
        <v>1150</v>
      </c>
      <c r="P2" s="1362" t="s">
        <v>1151</v>
      </c>
      <c r="Q2" s="1363"/>
      <c r="R2" s="1363"/>
      <c r="S2" s="1363"/>
      <c r="T2" s="1363"/>
      <c r="U2" s="1364"/>
      <c r="V2" s="1365" t="s">
        <v>1152</v>
      </c>
      <c r="W2" s="1366"/>
      <c r="X2" s="1369" t="s">
        <v>1153</v>
      </c>
      <c r="Y2" s="1370"/>
      <c r="Z2" s="1370"/>
      <c r="AA2" s="1370"/>
      <c r="AB2" s="1370"/>
      <c r="AC2" s="1371"/>
      <c r="AD2" s="1362" t="s">
        <v>1154</v>
      </c>
      <c r="AE2" s="1363"/>
      <c r="AF2" s="1363"/>
      <c r="AG2" s="1363"/>
      <c r="AH2" s="1363"/>
      <c r="AI2" s="1363"/>
      <c r="AJ2" s="1363"/>
      <c r="AK2" s="1363"/>
      <c r="AL2" s="1363"/>
      <c r="AM2" s="1363"/>
      <c r="AN2" s="1363"/>
      <c r="AO2" s="1363"/>
      <c r="AP2" s="1363"/>
      <c r="AQ2" s="1363"/>
      <c r="AR2" s="1363"/>
      <c r="AS2" s="1363"/>
      <c r="AT2" s="1363"/>
      <c r="AU2" s="1363"/>
      <c r="AV2" s="1363"/>
      <c r="AW2" s="1364"/>
      <c r="AX2" s="1362" t="s">
        <v>1155</v>
      </c>
      <c r="AY2" s="1363"/>
      <c r="AZ2" s="1363"/>
      <c r="BA2" s="1363"/>
      <c r="BB2" s="1363"/>
      <c r="BC2" s="1363"/>
      <c r="BD2" s="1363"/>
      <c r="BE2" s="1363"/>
      <c r="BF2" s="1363"/>
      <c r="BG2" s="1363"/>
      <c r="BH2" s="1363"/>
      <c r="BI2" s="1363"/>
      <c r="BJ2" s="1363"/>
      <c r="BK2" s="1363"/>
      <c r="BL2" s="1364"/>
      <c r="BM2" s="1369" t="s">
        <v>1156</v>
      </c>
      <c r="BN2" s="1371"/>
      <c r="BO2" s="1362" t="s">
        <v>1157</v>
      </c>
      <c r="BP2" s="1363"/>
      <c r="BQ2" s="1363"/>
      <c r="BR2" s="1363"/>
      <c r="BS2" s="1363"/>
      <c r="BT2" s="1363"/>
      <c r="BU2" s="1363"/>
      <c r="BV2" s="1364"/>
      <c r="BW2" s="1369" t="s">
        <v>1158</v>
      </c>
      <c r="BX2" s="1370"/>
      <c r="BY2" s="1370"/>
      <c r="BZ2" s="1370"/>
      <c r="CA2" s="1370"/>
      <c r="CB2" s="1370"/>
      <c r="CC2" s="1370"/>
      <c r="CD2" s="1370"/>
      <c r="CE2" s="1371"/>
      <c r="CF2" s="1380" t="s">
        <v>1159</v>
      </c>
      <c r="CG2" s="1381"/>
      <c r="CH2" s="1381"/>
      <c r="CI2" s="1381"/>
      <c r="CJ2" s="1381"/>
      <c r="CK2" s="1381"/>
      <c r="CL2" s="1381"/>
      <c r="CM2" s="1381"/>
      <c r="CN2" s="1381"/>
      <c r="CO2" s="1381"/>
      <c r="CP2" s="1381"/>
      <c r="CQ2" s="1381"/>
      <c r="CR2" s="1381"/>
      <c r="CS2" s="1381"/>
      <c r="CT2" s="1381"/>
      <c r="CU2" s="1381"/>
      <c r="CV2" s="1362" t="s">
        <v>1160</v>
      </c>
      <c r="CW2" s="1363"/>
      <c r="CX2" s="1363"/>
      <c r="CY2" s="1363"/>
      <c r="CZ2" s="1363"/>
      <c r="DA2" s="1363"/>
      <c r="DB2" s="1363"/>
      <c r="DC2" s="1363"/>
      <c r="DD2" s="1363"/>
      <c r="DE2" s="1363"/>
      <c r="DF2" s="1363"/>
      <c r="DG2" s="1363"/>
      <c r="DH2" s="1363"/>
      <c r="DI2" s="1363"/>
      <c r="DJ2" s="1363"/>
      <c r="DK2" s="1363"/>
      <c r="DL2" s="1363"/>
      <c r="DM2" s="1363"/>
      <c r="DN2" s="1363"/>
      <c r="DO2" s="1364"/>
      <c r="DP2" s="1362" t="s">
        <v>1161</v>
      </c>
      <c r="DQ2" s="1363"/>
      <c r="DR2" s="1363"/>
      <c r="DS2" s="1363"/>
      <c r="DT2" s="1363"/>
      <c r="DU2" s="1363"/>
      <c r="DV2" s="1363"/>
      <c r="DW2" s="1363"/>
      <c r="DX2" s="1363"/>
      <c r="DY2" s="1363"/>
      <c r="DZ2" s="1363"/>
      <c r="EA2" s="1363"/>
      <c r="EB2" s="1363"/>
      <c r="EC2" s="1363"/>
      <c r="ED2" s="1363"/>
      <c r="EE2" s="1363"/>
      <c r="EF2" s="1363"/>
      <c r="EG2" s="1363"/>
      <c r="EH2" s="1363"/>
      <c r="EI2" s="1364"/>
    </row>
    <row r="3" spans="1:139" s="657" customFormat="1" ht="71.650000000000006" customHeight="1" x14ac:dyDescent="0.25">
      <c r="A3" s="653" t="s">
        <v>1162</v>
      </c>
      <c r="B3" s="654"/>
      <c r="C3" s="1331"/>
      <c r="D3" s="1331"/>
      <c r="E3" s="1331"/>
      <c r="F3" s="1331"/>
      <c r="G3" s="1332"/>
      <c r="H3" s="1294" t="s">
        <v>1163</v>
      </c>
      <c r="I3" s="1296"/>
      <c r="J3" s="1294" t="s">
        <v>38</v>
      </c>
      <c r="K3" s="1296"/>
      <c r="L3" s="1377" t="s">
        <v>1164</v>
      </c>
      <c r="M3" s="1378"/>
      <c r="N3" s="1372" t="s">
        <v>1165</v>
      </c>
      <c r="O3" s="1379"/>
      <c r="P3" s="1372" t="s">
        <v>1166</v>
      </c>
      <c r="Q3" s="1373"/>
      <c r="R3" s="1372" t="s">
        <v>1167</v>
      </c>
      <c r="S3" s="1373"/>
      <c r="T3" s="1372" t="s">
        <v>1168</v>
      </c>
      <c r="U3" s="1373"/>
      <c r="V3" s="1367"/>
      <c r="W3" s="1368"/>
      <c r="X3" s="1374" t="s">
        <v>1077</v>
      </c>
      <c r="Y3" s="1375"/>
      <c r="Z3" s="1376"/>
      <c r="AA3" s="1374" t="s">
        <v>1079</v>
      </c>
      <c r="AB3" s="1375"/>
      <c r="AC3" s="1375"/>
      <c r="AD3" s="1385" t="s">
        <v>1090</v>
      </c>
      <c r="AE3" s="1386"/>
      <c r="AF3" s="1386"/>
      <c r="AG3" s="1387"/>
      <c r="AH3" s="1385" t="s">
        <v>1092</v>
      </c>
      <c r="AI3" s="1386"/>
      <c r="AJ3" s="1386"/>
      <c r="AK3" s="1387"/>
      <c r="AL3" s="1385" t="s">
        <v>1094</v>
      </c>
      <c r="AM3" s="1386"/>
      <c r="AN3" s="1386"/>
      <c r="AO3" s="1387"/>
      <c r="AP3" s="1385" t="s">
        <v>1095</v>
      </c>
      <c r="AQ3" s="1386"/>
      <c r="AR3" s="1386"/>
      <c r="AS3" s="1387"/>
      <c r="AT3" s="1385" t="s">
        <v>1071</v>
      </c>
      <c r="AU3" s="1386"/>
      <c r="AV3" s="1386"/>
      <c r="AW3" s="1387"/>
      <c r="AX3" s="1383" t="s">
        <v>1090</v>
      </c>
      <c r="AY3" s="1388"/>
      <c r="AZ3" s="1388"/>
      <c r="BA3" s="1383" t="s">
        <v>1092</v>
      </c>
      <c r="BB3" s="1388"/>
      <c r="BC3" s="1384"/>
      <c r="BD3" s="1383" t="s">
        <v>1094</v>
      </c>
      <c r="BE3" s="1388"/>
      <c r="BF3" s="1384"/>
      <c r="BG3" s="1383" t="s">
        <v>1095</v>
      </c>
      <c r="BH3" s="1388"/>
      <c r="BI3" s="1384"/>
      <c r="BJ3" s="1383" t="s">
        <v>1071</v>
      </c>
      <c r="BK3" s="1388"/>
      <c r="BL3" s="1384"/>
      <c r="BM3" s="1380"/>
      <c r="BN3" s="1381"/>
      <c r="BO3" s="1383" t="s">
        <v>1090</v>
      </c>
      <c r="BP3" s="1384"/>
      <c r="BQ3" s="1383" t="s">
        <v>1092</v>
      </c>
      <c r="BR3" s="1384"/>
      <c r="BS3" s="1385" t="s">
        <v>1169</v>
      </c>
      <c r="BT3" s="1387"/>
      <c r="BU3" s="1385" t="s">
        <v>1170</v>
      </c>
      <c r="BV3" s="1387"/>
      <c r="BW3" s="1380"/>
      <c r="BX3" s="1381"/>
      <c r="BY3" s="1381"/>
      <c r="BZ3" s="1381"/>
      <c r="CA3" s="1381"/>
      <c r="CB3" s="1381"/>
      <c r="CC3" s="1381"/>
      <c r="CD3" s="1381"/>
      <c r="CE3" s="1382"/>
      <c r="CF3" s="1385" t="s">
        <v>1171</v>
      </c>
      <c r="CG3" s="1386"/>
      <c r="CH3" s="1386"/>
      <c r="CI3" s="1387"/>
      <c r="CJ3" s="1385" t="s">
        <v>1172</v>
      </c>
      <c r="CK3" s="1386"/>
      <c r="CL3" s="1386"/>
      <c r="CM3" s="1387"/>
      <c r="CN3" s="1385" t="s">
        <v>1131</v>
      </c>
      <c r="CO3" s="1386"/>
      <c r="CP3" s="1386"/>
      <c r="CQ3" s="1387"/>
      <c r="CR3" s="1385" t="s">
        <v>1133</v>
      </c>
      <c r="CS3" s="1386"/>
      <c r="CT3" s="1386"/>
      <c r="CU3" s="1387"/>
      <c r="CV3" s="1385" t="s">
        <v>1090</v>
      </c>
      <c r="CW3" s="1386"/>
      <c r="CX3" s="1386"/>
      <c r="CY3" s="1387"/>
      <c r="CZ3" s="1385" t="s">
        <v>1092</v>
      </c>
      <c r="DA3" s="1386"/>
      <c r="DB3" s="1386"/>
      <c r="DC3" s="1387"/>
      <c r="DD3" s="1385" t="s">
        <v>1094</v>
      </c>
      <c r="DE3" s="1386"/>
      <c r="DF3" s="1386"/>
      <c r="DG3" s="1387"/>
      <c r="DH3" s="1385" t="s">
        <v>1095</v>
      </c>
      <c r="DI3" s="1386"/>
      <c r="DJ3" s="1386"/>
      <c r="DK3" s="1387"/>
      <c r="DL3" s="1385" t="s">
        <v>1071</v>
      </c>
      <c r="DM3" s="1386"/>
      <c r="DN3" s="1386"/>
      <c r="DO3" s="1387"/>
      <c r="DP3" s="1385" t="s">
        <v>1090</v>
      </c>
      <c r="DQ3" s="1386"/>
      <c r="DR3" s="1386"/>
      <c r="DS3" s="1387"/>
      <c r="DT3" s="1385" t="s">
        <v>1092</v>
      </c>
      <c r="DU3" s="1386"/>
      <c r="DV3" s="1386"/>
      <c r="DW3" s="1387"/>
      <c r="DX3" s="1385" t="s">
        <v>1094</v>
      </c>
      <c r="DY3" s="1386"/>
      <c r="DZ3" s="1386"/>
      <c r="EA3" s="1387"/>
      <c r="EB3" s="1385" t="s">
        <v>1095</v>
      </c>
      <c r="EC3" s="1386"/>
      <c r="ED3" s="1386"/>
      <c r="EE3" s="1387"/>
      <c r="EF3" s="1385" t="s">
        <v>1071</v>
      </c>
      <c r="EG3" s="1386"/>
      <c r="EH3" s="1386"/>
      <c r="EI3" s="1387"/>
    </row>
    <row r="4" spans="1:139" s="668" customFormat="1" ht="69.75" customHeight="1" x14ac:dyDescent="0.25">
      <c r="A4" s="658" t="s">
        <v>1173</v>
      </c>
      <c r="B4" s="658" t="s">
        <v>1174</v>
      </c>
      <c r="C4" s="659" t="s">
        <v>1175</v>
      </c>
      <c r="D4" s="658" t="s">
        <v>1176</v>
      </c>
      <c r="E4" s="660" t="s">
        <v>1177</v>
      </c>
      <c r="F4" s="661" t="s">
        <v>1178</v>
      </c>
      <c r="G4" s="661" t="s">
        <v>1179</v>
      </c>
      <c r="H4" s="662" t="s">
        <v>8</v>
      </c>
      <c r="I4" s="663" t="s">
        <v>9</v>
      </c>
      <c r="J4" s="662" t="s">
        <v>1180</v>
      </c>
      <c r="K4" s="663" t="s">
        <v>1181</v>
      </c>
      <c r="L4" s="662" t="s">
        <v>1182</v>
      </c>
      <c r="M4" s="663" t="s">
        <v>1181</v>
      </c>
      <c r="N4" s="662" t="s">
        <v>9</v>
      </c>
      <c r="O4" s="661" t="s">
        <v>8</v>
      </c>
      <c r="P4" s="664" t="s">
        <v>1063</v>
      </c>
      <c r="Q4" s="665" t="s">
        <v>1064</v>
      </c>
      <c r="R4" s="664" t="s">
        <v>1063</v>
      </c>
      <c r="S4" s="665" t="s">
        <v>1064</v>
      </c>
      <c r="T4" s="664" t="s">
        <v>1063</v>
      </c>
      <c r="U4" s="665" t="s">
        <v>1064</v>
      </c>
      <c r="V4" s="664" t="s">
        <v>9</v>
      </c>
      <c r="W4" s="666" t="s">
        <v>8</v>
      </c>
      <c r="X4" s="664" t="s">
        <v>1071</v>
      </c>
      <c r="Y4" s="666" t="s">
        <v>1072</v>
      </c>
      <c r="Z4" s="665" t="s">
        <v>1073</v>
      </c>
      <c r="AA4" s="664" t="s">
        <v>1071</v>
      </c>
      <c r="AB4" s="666" t="s">
        <v>1072</v>
      </c>
      <c r="AC4" s="666" t="s">
        <v>1073</v>
      </c>
      <c r="AD4" s="664" t="s">
        <v>1183</v>
      </c>
      <c r="AE4" s="666" t="s">
        <v>1082</v>
      </c>
      <c r="AF4" s="666" t="s">
        <v>1083</v>
      </c>
      <c r="AG4" s="665" t="s">
        <v>1084</v>
      </c>
      <c r="AH4" s="664" t="s">
        <v>1183</v>
      </c>
      <c r="AI4" s="666" t="s">
        <v>1082</v>
      </c>
      <c r="AJ4" s="666" t="s">
        <v>1083</v>
      </c>
      <c r="AK4" s="665" t="s">
        <v>1084</v>
      </c>
      <c r="AL4" s="664" t="s">
        <v>1183</v>
      </c>
      <c r="AM4" s="666" t="s">
        <v>1082</v>
      </c>
      <c r="AN4" s="666" t="s">
        <v>1083</v>
      </c>
      <c r="AO4" s="665" t="s">
        <v>1084</v>
      </c>
      <c r="AP4" s="664" t="s">
        <v>1183</v>
      </c>
      <c r="AQ4" s="666" t="s">
        <v>1082</v>
      </c>
      <c r="AR4" s="666" t="s">
        <v>1083</v>
      </c>
      <c r="AS4" s="665" t="s">
        <v>1084</v>
      </c>
      <c r="AT4" s="664" t="s">
        <v>1183</v>
      </c>
      <c r="AU4" s="666" t="s">
        <v>1082</v>
      </c>
      <c r="AV4" s="666" t="s">
        <v>1083</v>
      </c>
      <c r="AW4" s="665" t="s">
        <v>1084</v>
      </c>
      <c r="AX4" s="664" t="s">
        <v>1096</v>
      </c>
      <c r="AY4" s="666" t="s">
        <v>1097</v>
      </c>
      <c r="AZ4" s="666" t="s">
        <v>1098</v>
      </c>
      <c r="BA4" s="664" t="s">
        <v>1096</v>
      </c>
      <c r="BB4" s="666" t="s">
        <v>1097</v>
      </c>
      <c r="BC4" s="665" t="s">
        <v>1098</v>
      </c>
      <c r="BD4" s="664" t="s">
        <v>1096</v>
      </c>
      <c r="BE4" s="666" t="s">
        <v>1097</v>
      </c>
      <c r="BF4" s="665" t="s">
        <v>1098</v>
      </c>
      <c r="BG4" s="664" t="s">
        <v>1096</v>
      </c>
      <c r="BH4" s="666" t="s">
        <v>1097</v>
      </c>
      <c r="BI4" s="665" t="s">
        <v>1098</v>
      </c>
      <c r="BJ4" s="664" t="s">
        <v>1096</v>
      </c>
      <c r="BK4" s="666" t="s">
        <v>1097</v>
      </c>
      <c r="BL4" s="665" t="s">
        <v>1098</v>
      </c>
      <c r="BM4" s="667" t="s">
        <v>35</v>
      </c>
      <c r="BN4" s="666" t="s">
        <v>1184</v>
      </c>
      <c r="BO4" s="664" t="s">
        <v>1185</v>
      </c>
      <c r="BP4" s="665" t="s">
        <v>1186</v>
      </c>
      <c r="BQ4" s="664" t="s">
        <v>1185</v>
      </c>
      <c r="BR4" s="665" t="s">
        <v>1186</v>
      </c>
      <c r="BS4" s="664" t="s">
        <v>1185</v>
      </c>
      <c r="BT4" s="665" t="s">
        <v>1186</v>
      </c>
      <c r="BU4" s="664" t="s">
        <v>1185</v>
      </c>
      <c r="BV4" s="665" t="s">
        <v>1186</v>
      </c>
      <c r="BW4" s="664" t="s">
        <v>1187</v>
      </c>
      <c r="BX4" s="666" t="s">
        <v>1107</v>
      </c>
      <c r="BY4" s="666" t="s">
        <v>1188</v>
      </c>
      <c r="BZ4" s="666" t="s">
        <v>1189</v>
      </c>
      <c r="CA4" s="666" t="s">
        <v>1113</v>
      </c>
      <c r="CB4" s="666" t="s">
        <v>1115</v>
      </c>
      <c r="CC4" s="666" t="s">
        <v>1190</v>
      </c>
      <c r="CD4" s="666" t="s">
        <v>1119</v>
      </c>
      <c r="CE4" s="665" t="s">
        <v>1121</v>
      </c>
      <c r="CF4" s="664" t="s">
        <v>1183</v>
      </c>
      <c r="CG4" s="666" t="s">
        <v>1082</v>
      </c>
      <c r="CH4" s="666" t="s">
        <v>1083</v>
      </c>
      <c r="CI4" s="665" t="s">
        <v>1084</v>
      </c>
      <c r="CJ4" s="664" t="s">
        <v>1183</v>
      </c>
      <c r="CK4" s="666" t="s">
        <v>1082</v>
      </c>
      <c r="CL4" s="666" t="s">
        <v>1083</v>
      </c>
      <c r="CM4" s="665" t="s">
        <v>1084</v>
      </c>
      <c r="CN4" s="664" t="s">
        <v>1183</v>
      </c>
      <c r="CO4" s="666" t="s">
        <v>1082</v>
      </c>
      <c r="CP4" s="666" t="s">
        <v>1083</v>
      </c>
      <c r="CQ4" s="665" t="s">
        <v>1084</v>
      </c>
      <c r="CR4" s="664" t="s">
        <v>1183</v>
      </c>
      <c r="CS4" s="666" t="s">
        <v>1082</v>
      </c>
      <c r="CT4" s="666" t="s">
        <v>1083</v>
      </c>
      <c r="CU4" s="665" t="s">
        <v>1084</v>
      </c>
      <c r="CV4" s="664" t="s">
        <v>1183</v>
      </c>
      <c r="CW4" s="666" t="s">
        <v>1082</v>
      </c>
      <c r="CX4" s="666" t="s">
        <v>1083</v>
      </c>
      <c r="CY4" s="665" t="s">
        <v>1084</v>
      </c>
      <c r="CZ4" s="664" t="s">
        <v>1183</v>
      </c>
      <c r="DA4" s="666" t="s">
        <v>1082</v>
      </c>
      <c r="DB4" s="666" t="s">
        <v>1083</v>
      </c>
      <c r="DC4" s="665" t="s">
        <v>1084</v>
      </c>
      <c r="DD4" s="664" t="s">
        <v>1183</v>
      </c>
      <c r="DE4" s="666" t="s">
        <v>1082</v>
      </c>
      <c r="DF4" s="666" t="s">
        <v>1083</v>
      </c>
      <c r="DG4" s="665" t="s">
        <v>1084</v>
      </c>
      <c r="DH4" s="664" t="s">
        <v>1183</v>
      </c>
      <c r="DI4" s="666" t="s">
        <v>1082</v>
      </c>
      <c r="DJ4" s="666" t="s">
        <v>1083</v>
      </c>
      <c r="DK4" s="665" t="s">
        <v>1084</v>
      </c>
      <c r="DL4" s="664" t="s">
        <v>1183</v>
      </c>
      <c r="DM4" s="666" t="s">
        <v>1082</v>
      </c>
      <c r="DN4" s="666" t="s">
        <v>1083</v>
      </c>
      <c r="DO4" s="665" t="s">
        <v>1084</v>
      </c>
      <c r="DP4" s="664" t="s">
        <v>1183</v>
      </c>
      <c r="DQ4" s="666" t="s">
        <v>1082</v>
      </c>
      <c r="DR4" s="666" t="s">
        <v>1083</v>
      </c>
      <c r="DS4" s="665" t="s">
        <v>1084</v>
      </c>
      <c r="DT4" s="664" t="s">
        <v>1183</v>
      </c>
      <c r="DU4" s="666" t="s">
        <v>1082</v>
      </c>
      <c r="DV4" s="666" t="s">
        <v>1083</v>
      </c>
      <c r="DW4" s="665" t="s">
        <v>1084</v>
      </c>
      <c r="DX4" s="664" t="s">
        <v>1183</v>
      </c>
      <c r="DY4" s="666" t="s">
        <v>1082</v>
      </c>
      <c r="DZ4" s="666" t="s">
        <v>1083</v>
      </c>
      <c r="EA4" s="665" t="s">
        <v>1084</v>
      </c>
      <c r="EB4" s="664" t="s">
        <v>1183</v>
      </c>
      <c r="EC4" s="666" t="s">
        <v>1082</v>
      </c>
      <c r="ED4" s="666" t="s">
        <v>1083</v>
      </c>
      <c r="EE4" s="665" t="s">
        <v>1084</v>
      </c>
      <c r="EF4" s="664" t="s">
        <v>1183</v>
      </c>
      <c r="EG4" s="666" t="s">
        <v>1082</v>
      </c>
      <c r="EH4" s="666" t="s">
        <v>1083</v>
      </c>
      <c r="EI4" s="665" t="s">
        <v>1084</v>
      </c>
    </row>
    <row r="5" spans="1:139" customFormat="1" ht="15" x14ac:dyDescent="0.25">
      <c r="A5" s="669">
        <v>0</v>
      </c>
      <c r="B5" s="670">
        <f>'I. Questionario nazionale'!A13</f>
        <v>9</v>
      </c>
      <c r="C5" s="671" t="str">
        <f>IF('I. Questionario nazionale'!F15="","",UPPER('I. Questionario nazionale'!F15))</f>
        <v/>
      </c>
      <c r="D5" s="669" t="str">
        <f>IF('I. Questionario nazionale'!F17="","",UPPER('I. Questionario nazionale'!F17))</f>
        <v>ASSOLOMBARDA</v>
      </c>
      <c r="E5" s="670" t="str">
        <f>IF('I. Questionario nazionale'!C19="","",'I. Questionario nazionale'!C19)</f>
        <v/>
      </c>
      <c r="F5" s="670">
        <f>'I. Questionario nazionale'!N19</f>
        <v>0</v>
      </c>
      <c r="G5" s="672">
        <f>'I. Questionario nazionale'!N21</f>
        <v>0</v>
      </c>
      <c r="H5" s="673">
        <f>'I. Questionario nazionale'!P23</f>
        <v>0</v>
      </c>
      <c r="I5" s="672">
        <f>'I. Questionario nazionale'!Q23</f>
        <v>0</v>
      </c>
      <c r="J5" s="673">
        <f>'I. Questionario nazionale'!P27</f>
        <v>0</v>
      </c>
      <c r="K5" s="672">
        <f>'I. Questionario nazionale'!P29</f>
        <v>0</v>
      </c>
      <c r="L5" s="673">
        <f>'I. Questionario nazionale'!O27</f>
        <v>0</v>
      </c>
      <c r="M5" s="672">
        <f>'I. Questionario nazionale'!O29</f>
        <v>0</v>
      </c>
      <c r="N5" s="674">
        <f>'Focus - SUPPORTO GENITORIALITÀ'!Q10</f>
        <v>0</v>
      </c>
      <c r="O5" s="675">
        <f>'Focus - SUPPORTO GENITORIALITÀ'!Q11</f>
        <v>0</v>
      </c>
      <c r="P5" s="412">
        <f>'Focus - SUPPORTO GENITORIALITÀ'!U16</f>
        <v>0</v>
      </c>
      <c r="Q5" s="412">
        <f>'Focus - SUPPORTO GENITORIALITÀ'!V16</f>
        <v>0</v>
      </c>
      <c r="R5" s="412">
        <f>'Focus - SUPPORTO GENITORIALITÀ'!U17</f>
        <v>0</v>
      </c>
      <c r="S5" s="412">
        <f>'Focus - SUPPORTO GENITORIALITÀ'!V18</f>
        <v>0</v>
      </c>
      <c r="T5" s="412">
        <f>'Focus - SUPPORTO GENITORIALITÀ'!U18</f>
        <v>0</v>
      </c>
      <c r="U5" s="412">
        <f>'Focus - SUPPORTO GENITORIALITÀ'!V18</f>
        <v>0</v>
      </c>
      <c r="V5" s="412">
        <f>'Focus - SUPPORTO GENITORIALITÀ'!Q23</f>
        <v>0</v>
      </c>
      <c r="W5" s="412">
        <f>'Focus - SUPPORTO GENITORIALITÀ'!Q24</f>
        <v>0</v>
      </c>
      <c r="X5" s="412">
        <f>'Focus - SUPPORTO GENITORIALITÀ'!U30</f>
        <v>0</v>
      </c>
      <c r="Y5" s="412">
        <f>'Focus - SUPPORTO GENITORIALITÀ'!V30</f>
        <v>0</v>
      </c>
      <c r="Z5" s="412">
        <f>'Focus - SUPPORTO GENITORIALITÀ'!W30</f>
        <v>0</v>
      </c>
      <c r="AA5" s="412">
        <f>'Focus - SUPPORTO GENITORIALITÀ'!U31</f>
        <v>0</v>
      </c>
      <c r="AB5" s="412">
        <f>'Focus - SUPPORTO GENITORIALITÀ'!V31</f>
        <v>0</v>
      </c>
      <c r="AC5" s="412">
        <f>'Focus - SUPPORTO GENITORIALITÀ'!W31</f>
        <v>0</v>
      </c>
      <c r="AD5" s="412">
        <f>'Focus - SUPPORTO GENITORIALITÀ'!W38</f>
        <v>0</v>
      </c>
      <c r="AE5" s="412">
        <f>'Focus - SUPPORTO GENITORIALITÀ'!X38</f>
        <v>0</v>
      </c>
      <c r="AF5" s="412">
        <f>'Focus - SUPPORTO GENITORIALITÀ'!Y38</f>
        <v>0</v>
      </c>
      <c r="AG5" s="412">
        <f>'Focus - SUPPORTO GENITORIALITÀ'!Z38</f>
        <v>0</v>
      </c>
      <c r="AH5" s="412">
        <f>'Focus - SUPPORTO GENITORIALITÀ'!W39</f>
        <v>0</v>
      </c>
      <c r="AI5" s="412">
        <f>'Focus - SUPPORTO GENITORIALITÀ'!X39</f>
        <v>0</v>
      </c>
      <c r="AJ5" s="412">
        <f>'Focus - SUPPORTO GENITORIALITÀ'!Y39</f>
        <v>0</v>
      </c>
      <c r="AK5" s="412">
        <f>'Focus - SUPPORTO GENITORIALITÀ'!Z39</f>
        <v>0</v>
      </c>
      <c r="AL5" s="412">
        <f>'Focus - SUPPORTO GENITORIALITÀ'!W40</f>
        <v>0</v>
      </c>
      <c r="AM5" s="412">
        <f>'Focus - SUPPORTO GENITORIALITÀ'!X40</f>
        <v>0</v>
      </c>
      <c r="AN5" s="412">
        <f>'Focus - SUPPORTO GENITORIALITÀ'!Y40</f>
        <v>0</v>
      </c>
      <c r="AO5" s="412">
        <f>'Focus - SUPPORTO GENITORIALITÀ'!Z40</f>
        <v>0</v>
      </c>
      <c r="AP5" s="412">
        <f>'Focus - SUPPORTO GENITORIALITÀ'!W41</f>
        <v>0</v>
      </c>
      <c r="AQ5" s="412">
        <f>'Focus - SUPPORTO GENITORIALITÀ'!X41</f>
        <v>0</v>
      </c>
      <c r="AR5" s="412">
        <f>'Focus - SUPPORTO GENITORIALITÀ'!Y41</f>
        <v>0</v>
      </c>
      <c r="AS5" s="412">
        <f>'Focus - SUPPORTO GENITORIALITÀ'!Z41</f>
        <v>0</v>
      </c>
      <c r="AT5" s="412">
        <f>'Focus - SUPPORTO GENITORIALITÀ'!W42</f>
        <v>0</v>
      </c>
      <c r="AU5" s="412">
        <f>'Focus - SUPPORTO GENITORIALITÀ'!X42</f>
        <v>0</v>
      </c>
      <c r="AV5" s="412">
        <f>'Focus - SUPPORTO GENITORIALITÀ'!Y42</f>
        <v>0</v>
      </c>
      <c r="AW5" s="412">
        <f>'Focus - SUPPORTO GENITORIALITÀ'!Z42</f>
        <v>0</v>
      </c>
      <c r="AX5" s="412">
        <f>'Focus - SUPPORTO GENITORIALITÀ'!W47</f>
        <v>0</v>
      </c>
      <c r="AY5" s="412">
        <f>'Focus - SUPPORTO GENITORIALITÀ'!X47</f>
        <v>0</v>
      </c>
      <c r="AZ5" s="412">
        <f>'Focus - SUPPORTO GENITORIALITÀ'!Y47</f>
        <v>0</v>
      </c>
      <c r="BA5" s="412">
        <f>'Focus - SUPPORTO GENITORIALITÀ'!W48</f>
        <v>0</v>
      </c>
      <c r="BB5" s="412">
        <f>'Focus - SUPPORTO GENITORIALITÀ'!X48</f>
        <v>0</v>
      </c>
      <c r="BC5" s="412">
        <f>'Focus - SUPPORTO GENITORIALITÀ'!Y48</f>
        <v>0</v>
      </c>
      <c r="BD5" s="412">
        <f>'Focus - SUPPORTO GENITORIALITÀ'!W49</f>
        <v>0</v>
      </c>
      <c r="BE5" s="412">
        <f>'Focus - SUPPORTO GENITORIALITÀ'!X49</f>
        <v>0</v>
      </c>
      <c r="BF5" s="412">
        <f>'Focus - SUPPORTO GENITORIALITÀ'!Y49</f>
        <v>0</v>
      </c>
      <c r="BG5" s="412">
        <f>'Focus - SUPPORTO GENITORIALITÀ'!W50</f>
        <v>0</v>
      </c>
      <c r="BH5" s="412">
        <f>'Focus - SUPPORTO GENITORIALITÀ'!X50</f>
        <v>0</v>
      </c>
      <c r="BI5" s="412">
        <f>'Focus - SUPPORTO GENITORIALITÀ'!Y50</f>
        <v>0</v>
      </c>
      <c r="BJ5" s="412">
        <f>'Focus - SUPPORTO GENITORIALITÀ'!W51</f>
        <v>0</v>
      </c>
      <c r="BK5" s="412">
        <f>'Focus - SUPPORTO GENITORIALITÀ'!X51</f>
        <v>0</v>
      </c>
      <c r="BL5" s="412">
        <f>'Focus - SUPPORTO GENITORIALITÀ'!Y51</f>
        <v>0</v>
      </c>
      <c r="BM5" s="676">
        <f>'Focus - SUPPORTO GENITORIALITÀ'!F56</f>
        <v>0</v>
      </c>
      <c r="BN5" s="677">
        <f>'Focus - SUPPORTO GENITORIALITÀ'!H56</f>
        <v>0</v>
      </c>
      <c r="BO5" s="677">
        <f>'Focus - SUPPORTO GENITORIALITÀ'!F61</f>
        <v>0</v>
      </c>
      <c r="BP5" s="677">
        <f>'Focus - SUPPORTO GENITORIALITÀ'!H61</f>
        <v>0</v>
      </c>
      <c r="BQ5" s="677">
        <f>'Focus - SUPPORTO GENITORIALITÀ'!F62</f>
        <v>0</v>
      </c>
      <c r="BR5" s="677">
        <f>'Focus - SUPPORTO GENITORIALITÀ'!H62</f>
        <v>0</v>
      </c>
      <c r="BS5" s="677">
        <f>'Focus - SUPPORTO GENITORIALITÀ'!F63</f>
        <v>0</v>
      </c>
      <c r="BT5" s="677">
        <f>'Focus - SUPPORTO GENITORIALITÀ'!H63</f>
        <v>0</v>
      </c>
      <c r="BU5" s="677">
        <f>'Focus - SUPPORTO GENITORIALITÀ'!F64</f>
        <v>0</v>
      </c>
      <c r="BV5" s="677">
        <f>'Focus - SUPPORTO GENITORIALITÀ'!H64</f>
        <v>0</v>
      </c>
      <c r="BW5" s="412">
        <f>'Focus - SUPPORTO GENITORIALITÀ'!Q68</f>
        <v>0</v>
      </c>
      <c r="BX5" s="412">
        <f>'Focus - SUPPORTO GENITORIALITÀ'!Q69</f>
        <v>0</v>
      </c>
      <c r="BY5" s="412">
        <f>'Focus - SUPPORTO GENITORIALITÀ'!Q70</f>
        <v>0</v>
      </c>
      <c r="BZ5" s="412">
        <f>'Focus - SUPPORTO GENITORIALITÀ'!Q71</f>
        <v>0</v>
      </c>
      <c r="CA5" s="412">
        <f>'Focus - SUPPORTO GENITORIALITÀ'!Q72</f>
        <v>0</v>
      </c>
      <c r="CB5" s="412">
        <f>'Focus - SUPPORTO GENITORIALITÀ'!Q73</f>
        <v>0</v>
      </c>
      <c r="CC5" s="412">
        <f>'Focus - SUPPORTO GENITORIALITÀ'!Q74</f>
        <v>0</v>
      </c>
      <c r="CD5" s="412">
        <f>'Focus - SUPPORTO GENITORIALITÀ'!Q75</f>
        <v>0</v>
      </c>
      <c r="CE5" s="412">
        <f>'Focus - SUPPORTO GENITORIALITÀ'!Q76</f>
        <v>0</v>
      </c>
      <c r="CF5" s="412">
        <f>'Focus - SUPPORTO GENITORIALITÀ'!W84</f>
        <v>0</v>
      </c>
      <c r="CG5" s="412">
        <f>'Focus - SUPPORTO GENITORIALITÀ'!X84</f>
        <v>0</v>
      </c>
      <c r="CH5" s="412">
        <f>'Focus - SUPPORTO GENITORIALITÀ'!Y84</f>
        <v>0</v>
      </c>
      <c r="CI5" s="412">
        <f>'Focus - SUPPORTO GENITORIALITÀ'!Z84</f>
        <v>0</v>
      </c>
      <c r="CJ5" s="412">
        <f>'Focus - SUPPORTO GENITORIALITÀ'!W85</f>
        <v>0</v>
      </c>
      <c r="CK5" s="412">
        <f>'Focus - SUPPORTO GENITORIALITÀ'!X85</f>
        <v>0</v>
      </c>
      <c r="CL5" s="412">
        <f>'Focus - SUPPORTO GENITORIALITÀ'!Y85</f>
        <v>0</v>
      </c>
      <c r="CM5" s="412">
        <f>'Focus - SUPPORTO GENITORIALITÀ'!Z85</f>
        <v>0</v>
      </c>
      <c r="CN5" s="412">
        <f>'Focus - SUPPORTO GENITORIALITÀ'!W86</f>
        <v>0</v>
      </c>
      <c r="CO5" s="412">
        <f>'Focus - SUPPORTO GENITORIALITÀ'!X86</f>
        <v>0</v>
      </c>
      <c r="CP5" s="412">
        <f>'Focus - SUPPORTO GENITORIALITÀ'!Y86</f>
        <v>0</v>
      </c>
      <c r="CQ5" s="412">
        <f>'Focus - SUPPORTO GENITORIALITÀ'!Z86</f>
        <v>0</v>
      </c>
      <c r="CR5" s="412">
        <f>'Focus - SUPPORTO GENITORIALITÀ'!W87</f>
        <v>0</v>
      </c>
      <c r="CS5" s="412">
        <f>'Focus - SUPPORTO GENITORIALITÀ'!X87</f>
        <v>0</v>
      </c>
      <c r="CT5" s="412">
        <f>'Focus - SUPPORTO GENITORIALITÀ'!Y87</f>
        <v>0</v>
      </c>
      <c r="CU5" s="412">
        <f>'Focus - SUPPORTO GENITORIALITÀ'!Z87</f>
        <v>0</v>
      </c>
      <c r="CV5" s="412">
        <f>'Focus - SUPPORTO GENITORIALITÀ'!W93</f>
        <v>0</v>
      </c>
      <c r="CW5" s="412">
        <f>'Focus - SUPPORTO GENITORIALITÀ'!X93</f>
        <v>0</v>
      </c>
      <c r="CX5" s="412">
        <f>'Focus - SUPPORTO GENITORIALITÀ'!Y93</f>
        <v>0</v>
      </c>
      <c r="CY5" s="412">
        <f>'Focus - SUPPORTO GENITORIALITÀ'!Z93</f>
        <v>0</v>
      </c>
      <c r="CZ5" s="412">
        <f>'Focus - SUPPORTO GENITORIALITÀ'!W94</f>
        <v>0</v>
      </c>
      <c r="DA5" s="412">
        <f>'Focus - SUPPORTO GENITORIALITÀ'!X94</f>
        <v>0</v>
      </c>
      <c r="DB5" s="412">
        <f>'Focus - SUPPORTO GENITORIALITÀ'!Y94</f>
        <v>0</v>
      </c>
      <c r="DC5" s="412">
        <f>'Focus - SUPPORTO GENITORIALITÀ'!Z94</f>
        <v>0</v>
      </c>
      <c r="DD5" s="412">
        <f>'Focus - SUPPORTO GENITORIALITÀ'!W95</f>
        <v>0</v>
      </c>
      <c r="DE5" s="412">
        <f>'Focus - SUPPORTO GENITORIALITÀ'!X95</f>
        <v>0</v>
      </c>
      <c r="DF5" s="412">
        <f>'Focus - SUPPORTO GENITORIALITÀ'!Y95</f>
        <v>0</v>
      </c>
      <c r="DG5" s="412">
        <f>'Focus - SUPPORTO GENITORIALITÀ'!Z95</f>
        <v>0</v>
      </c>
      <c r="DH5" s="412">
        <f>'Focus - SUPPORTO GENITORIALITÀ'!W96</f>
        <v>0</v>
      </c>
      <c r="DI5" s="412">
        <f>'Focus - SUPPORTO GENITORIALITÀ'!X96</f>
        <v>0</v>
      </c>
      <c r="DJ5" s="412">
        <f>'Focus - SUPPORTO GENITORIALITÀ'!Y96</f>
        <v>0</v>
      </c>
      <c r="DK5" s="412">
        <f>'Focus - SUPPORTO GENITORIALITÀ'!Z96</f>
        <v>0</v>
      </c>
      <c r="DL5" s="412">
        <f>'Focus - SUPPORTO GENITORIALITÀ'!W97</f>
        <v>0</v>
      </c>
      <c r="DM5" s="412">
        <f>'Focus - SUPPORTO GENITORIALITÀ'!X97</f>
        <v>0</v>
      </c>
      <c r="DN5" s="412">
        <f>'Focus - SUPPORTO GENITORIALITÀ'!Y97</f>
        <v>0</v>
      </c>
      <c r="DO5" s="412">
        <f>'Focus - SUPPORTO GENITORIALITÀ'!Z97</f>
        <v>0</v>
      </c>
      <c r="DP5" s="412">
        <f>'Focus - SUPPORTO GENITORIALITÀ'!W103</f>
        <v>0</v>
      </c>
      <c r="DQ5" s="412">
        <f>'Focus - SUPPORTO GENITORIALITÀ'!X103</f>
        <v>0</v>
      </c>
      <c r="DR5" s="412">
        <f>'Focus - SUPPORTO GENITORIALITÀ'!Y103</f>
        <v>0</v>
      </c>
      <c r="DS5" s="412">
        <f>'Focus - SUPPORTO GENITORIALITÀ'!Z103</f>
        <v>0</v>
      </c>
      <c r="DT5" s="412">
        <f>'Focus - SUPPORTO GENITORIALITÀ'!W104</f>
        <v>0</v>
      </c>
      <c r="DU5" s="412">
        <f>'Focus - SUPPORTO GENITORIALITÀ'!X104</f>
        <v>0</v>
      </c>
      <c r="DV5" s="412">
        <f>'Focus - SUPPORTO GENITORIALITÀ'!Y104</f>
        <v>0</v>
      </c>
      <c r="DW5" s="412">
        <f>'Focus - SUPPORTO GENITORIALITÀ'!Z104</f>
        <v>0</v>
      </c>
      <c r="DX5" s="412">
        <f>'Focus - SUPPORTO GENITORIALITÀ'!W105</f>
        <v>0</v>
      </c>
      <c r="DY5" s="412">
        <f>'Focus - SUPPORTO GENITORIALITÀ'!X105</f>
        <v>0</v>
      </c>
      <c r="DZ5" s="412">
        <f>'Focus - SUPPORTO GENITORIALITÀ'!Y105</f>
        <v>0</v>
      </c>
      <c r="EA5" s="412">
        <f>'Focus - SUPPORTO GENITORIALITÀ'!Z105</f>
        <v>0</v>
      </c>
      <c r="EB5" s="412">
        <f>'Focus - SUPPORTO GENITORIALITÀ'!W106</f>
        <v>0</v>
      </c>
      <c r="EC5" s="412">
        <f>'Focus - SUPPORTO GENITORIALITÀ'!X106</f>
        <v>0</v>
      </c>
      <c r="ED5" s="412">
        <f>'Focus - SUPPORTO GENITORIALITÀ'!Y106</f>
        <v>0</v>
      </c>
      <c r="EE5" s="412">
        <f>'Focus - SUPPORTO GENITORIALITÀ'!Z106</f>
        <v>0</v>
      </c>
      <c r="EF5" s="412">
        <f>'Focus - SUPPORTO GENITORIALITÀ'!W107</f>
        <v>0</v>
      </c>
      <c r="EG5" s="412">
        <f>'Focus - SUPPORTO GENITORIALITÀ'!X107</f>
        <v>0</v>
      </c>
      <c r="EH5" s="412">
        <f>'Focus - SUPPORTO GENITORIALITÀ'!Y107</f>
        <v>0</v>
      </c>
      <c r="EI5" s="412">
        <f>'Focus - SUPPORTO GENITORIALITÀ'!Z107</f>
        <v>0</v>
      </c>
    </row>
    <row r="14" spans="1:139" x14ac:dyDescent="0.2">
      <c r="E14" s="679"/>
    </row>
    <row r="15" spans="1:139" x14ac:dyDescent="0.2">
      <c r="E15" s="679"/>
    </row>
    <row r="16" spans="1:139" s="680" customFormat="1" x14ac:dyDescent="0.2">
      <c r="A16" s="678"/>
      <c r="B16" s="678"/>
      <c r="C16" s="678"/>
      <c r="D16" s="678"/>
      <c r="E16" s="679"/>
      <c r="N16" s="681"/>
      <c r="O16" s="681"/>
      <c r="P16" s="681"/>
      <c r="Q16" s="681"/>
      <c r="R16" s="681"/>
      <c r="S16" s="681"/>
      <c r="T16" s="681"/>
      <c r="U16" s="681"/>
      <c r="V16" s="681"/>
      <c r="W16" s="681"/>
      <c r="X16" s="681"/>
      <c r="Y16" s="681"/>
      <c r="Z16" s="681"/>
      <c r="AA16" s="681"/>
      <c r="AB16" s="681"/>
      <c r="AC16" s="681"/>
      <c r="AD16" s="681"/>
      <c r="AE16" s="681"/>
      <c r="AF16" s="681"/>
      <c r="AG16" s="681"/>
      <c r="AH16" s="681"/>
      <c r="AI16" s="681"/>
      <c r="AJ16" s="681"/>
      <c r="AK16" s="681"/>
      <c r="AL16" s="681"/>
      <c r="AM16" s="681"/>
      <c r="AN16" s="681"/>
      <c r="AO16" s="681"/>
      <c r="AP16" s="681"/>
      <c r="AQ16" s="681"/>
      <c r="AR16" s="681"/>
      <c r="AS16" s="681"/>
      <c r="AT16" s="681"/>
      <c r="AU16" s="681"/>
      <c r="AV16" s="681"/>
      <c r="AW16" s="681"/>
      <c r="AX16" s="681"/>
      <c r="AY16" s="681"/>
      <c r="AZ16" s="681"/>
      <c r="BA16" s="681"/>
      <c r="BB16" s="681"/>
      <c r="BC16" s="681"/>
      <c r="BD16" s="681"/>
      <c r="BE16" s="681"/>
      <c r="BF16" s="681"/>
      <c r="BG16" s="681"/>
      <c r="BH16" s="681"/>
      <c r="BI16" s="681"/>
      <c r="BJ16" s="681"/>
      <c r="BK16" s="681"/>
      <c r="BL16" s="681"/>
      <c r="BM16" s="681"/>
      <c r="BN16" s="681"/>
      <c r="BO16" s="681"/>
      <c r="BP16" s="681"/>
      <c r="BQ16" s="681"/>
      <c r="BR16" s="681"/>
      <c r="BS16" s="681"/>
      <c r="BT16" s="681"/>
      <c r="BU16" s="681"/>
      <c r="BV16" s="681"/>
      <c r="BW16" s="681"/>
      <c r="BX16" s="681"/>
      <c r="BY16" s="681"/>
      <c r="BZ16" s="681"/>
      <c r="CA16" s="681"/>
      <c r="CB16" s="681"/>
      <c r="CC16" s="681"/>
      <c r="CD16" s="681"/>
      <c r="CE16" s="681"/>
      <c r="CF16" s="681"/>
      <c r="CG16" s="681"/>
      <c r="CH16" s="681"/>
      <c r="CI16" s="681"/>
      <c r="CJ16" s="681"/>
      <c r="CK16" s="681"/>
      <c r="CL16" s="681"/>
      <c r="CM16" s="681"/>
      <c r="CN16" s="681"/>
      <c r="CO16" s="681"/>
      <c r="CP16" s="681"/>
      <c r="CQ16" s="681"/>
      <c r="CR16" s="681"/>
      <c r="CS16" s="681"/>
      <c r="CT16" s="681"/>
      <c r="CU16" s="681"/>
      <c r="CV16" s="681"/>
      <c r="CW16" s="681"/>
      <c r="CX16" s="681"/>
      <c r="CY16" s="681"/>
      <c r="CZ16" s="681"/>
      <c r="DA16" s="681"/>
      <c r="DB16" s="681"/>
      <c r="DC16" s="681"/>
      <c r="DD16" s="681"/>
      <c r="DE16" s="681"/>
      <c r="DF16" s="681"/>
      <c r="DG16" s="681"/>
      <c r="DH16" s="681"/>
      <c r="DI16" s="681"/>
      <c r="DJ16" s="681"/>
      <c r="DK16" s="681"/>
      <c r="DL16" s="681"/>
      <c r="DM16" s="681"/>
      <c r="DN16" s="681"/>
      <c r="DO16" s="681"/>
      <c r="DP16" s="681"/>
      <c r="DQ16" s="681"/>
      <c r="DR16" s="681"/>
      <c r="DS16" s="681"/>
      <c r="DT16" s="681"/>
      <c r="DU16" s="681"/>
      <c r="DV16" s="681"/>
      <c r="DW16" s="681"/>
      <c r="DX16" s="681"/>
      <c r="DY16" s="681"/>
      <c r="DZ16" s="681"/>
      <c r="EA16" s="681"/>
      <c r="EB16" s="681"/>
      <c r="EC16" s="681"/>
      <c r="ED16" s="681"/>
      <c r="EE16" s="681"/>
      <c r="EF16" s="681"/>
      <c r="EG16" s="681"/>
      <c r="EH16" s="681"/>
      <c r="EI16" s="681"/>
    </row>
    <row r="17" spans="1:139" s="680" customFormat="1" x14ac:dyDescent="0.2">
      <c r="A17" s="678"/>
      <c r="B17" s="678"/>
      <c r="C17" s="678"/>
      <c r="D17" s="678"/>
      <c r="E17" s="679"/>
      <c r="N17" s="681"/>
      <c r="O17" s="681"/>
      <c r="P17" s="681"/>
      <c r="Q17" s="681"/>
      <c r="R17" s="681"/>
      <c r="S17" s="681"/>
      <c r="T17" s="681"/>
      <c r="U17" s="681"/>
      <c r="V17" s="681"/>
      <c r="W17" s="681"/>
      <c r="X17" s="681"/>
      <c r="Y17" s="681"/>
      <c r="Z17" s="681"/>
      <c r="AA17" s="681"/>
      <c r="AB17" s="681"/>
      <c r="AC17" s="681"/>
      <c r="AD17" s="681"/>
      <c r="AE17" s="681"/>
      <c r="AF17" s="681"/>
      <c r="AG17" s="681"/>
      <c r="AH17" s="681"/>
      <c r="AI17" s="681"/>
      <c r="AJ17" s="681"/>
      <c r="AK17" s="681"/>
      <c r="AL17" s="681"/>
      <c r="AM17" s="681"/>
      <c r="AN17" s="681"/>
      <c r="AO17" s="681"/>
      <c r="AP17" s="681"/>
      <c r="AQ17" s="681"/>
      <c r="AR17" s="681"/>
      <c r="AS17" s="681"/>
      <c r="AT17" s="681"/>
      <c r="AU17" s="681"/>
      <c r="AV17" s="681"/>
      <c r="AW17" s="681"/>
      <c r="AX17" s="681"/>
      <c r="AY17" s="681"/>
      <c r="AZ17" s="681"/>
      <c r="BA17" s="681"/>
      <c r="BB17" s="681"/>
      <c r="BC17" s="681"/>
      <c r="BD17" s="681"/>
      <c r="BE17" s="681"/>
      <c r="BF17" s="681"/>
      <c r="BG17" s="681"/>
      <c r="BH17" s="681"/>
      <c r="BI17" s="681"/>
      <c r="BJ17" s="681"/>
      <c r="BK17" s="681"/>
      <c r="BL17" s="681"/>
      <c r="BM17" s="681"/>
      <c r="BN17" s="681"/>
      <c r="BO17" s="681"/>
      <c r="BP17" s="681"/>
      <c r="BQ17" s="681"/>
      <c r="BR17" s="681"/>
      <c r="BS17" s="681"/>
      <c r="BT17" s="681"/>
      <c r="BU17" s="681"/>
      <c r="BV17" s="681"/>
      <c r="BW17" s="681"/>
      <c r="BX17" s="681"/>
      <c r="BY17" s="681"/>
      <c r="BZ17" s="681"/>
      <c r="CA17" s="681"/>
      <c r="CB17" s="681"/>
      <c r="CC17" s="681"/>
      <c r="CD17" s="681"/>
      <c r="CE17" s="681"/>
      <c r="CF17" s="681"/>
      <c r="CG17" s="681"/>
      <c r="CH17" s="681"/>
      <c r="CI17" s="681"/>
      <c r="CJ17" s="681"/>
      <c r="CK17" s="681"/>
      <c r="CL17" s="681"/>
      <c r="CM17" s="681"/>
      <c r="CN17" s="681"/>
      <c r="CO17" s="681"/>
      <c r="CP17" s="681"/>
      <c r="CQ17" s="681"/>
      <c r="CR17" s="681"/>
      <c r="CS17" s="681"/>
      <c r="CT17" s="681"/>
      <c r="CU17" s="681"/>
      <c r="CV17" s="681"/>
      <c r="CW17" s="681"/>
      <c r="CX17" s="681"/>
      <c r="CY17" s="681"/>
      <c r="CZ17" s="681"/>
      <c r="DA17" s="681"/>
      <c r="DB17" s="681"/>
      <c r="DC17" s="681"/>
      <c r="DD17" s="681"/>
      <c r="DE17" s="681"/>
      <c r="DF17" s="681"/>
      <c r="DG17" s="681"/>
      <c r="DH17" s="681"/>
      <c r="DI17" s="681"/>
      <c r="DJ17" s="681"/>
      <c r="DK17" s="681"/>
      <c r="DL17" s="681"/>
      <c r="DM17" s="681"/>
      <c r="DN17" s="681"/>
      <c r="DO17" s="681"/>
      <c r="DP17" s="681"/>
      <c r="DQ17" s="681"/>
      <c r="DR17" s="681"/>
      <c r="DS17" s="681"/>
      <c r="DT17" s="681"/>
      <c r="DU17" s="681"/>
      <c r="DV17" s="681"/>
      <c r="DW17" s="681"/>
      <c r="DX17" s="681"/>
      <c r="DY17" s="681"/>
      <c r="DZ17" s="681"/>
      <c r="EA17" s="681"/>
      <c r="EB17" s="681"/>
      <c r="EC17" s="681"/>
      <c r="ED17" s="681"/>
      <c r="EE17" s="681"/>
      <c r="EF17" s="681"/>
      <c r="EG17" s="681"/>
      <c r="EH17" s="681"/>
      <c r="EI17" s="681"/>
    </row>
    <row r="19" spans="1:139" s="680" customFormat="1" x14ac:dyDescent="0.2">
      <c r="A19" s="678"/>
      <c r="B19" s="678"/>
      <c r="C19" s="678"/>
      <c r="D19" s="678"/>
      <c r="E19" s="679"/>
      <c r="N19" s="681"/>
      <c r="O19" s="681"/>
      <c r="P19" s="681"/>
      <c r="Q19" s="681"/>
      <c r="R19" s="681"/>
      <c r="S19" s="681"/>
      <c r="T19" s="681"/>
      <c r="U19" s="681"/>
      <c r="V19" s="681"/>
      <c r="W19" s="681"/>
      <c r="X19" s="681"/>
      <c r="Y19" s="681"/>
      <c r="Z19" s="681"/>
      <c r="AA19" s="681"/>
      <c r="AB19" s="681"/>
      <c r="AC19" s="681"/>
      <c r="AD19" s="681"/>
      <c r="AE19" s="681"/>
      <c r="AF19" s="681"/>
      <c r="AG19" s="681"/>
      <c r="AH19" s="681"/>
      <c r="AI19" s="681"/>
      <c r="AJ19" s="681"/>
      <c r="AK19" s="681"/>
      <c r="AL19" s="681"/>
      <c r="AM19" s="681"/>
      <c r="AN19" s="681"/>
      <c r="AO19" s="681"/>
      <c r="AP19" s="681"/>
      <c r="AQ19" s="681"/>
      <c r="AR19" s="681"/>
      <c r="AS19" s="681"/>
      <c r="AT19" s="681"/>
      <c r="AU19" s="681"/>
      <c r="AV19" s="681"/>
      <c r="AW19" s="681"/>
      <c r="AX19" s="681"/>
      <c r="AY19" s="681"/>
      <c r="AZ19" s="681"/>
      <c r="BA19" s="681"/>
      <c r="BB19" s="681"/>
      <c r="BC19" s="681"/>
      <c r="BD19" s="681"/>
      <c r="BE19" s="681"/>
      <c r="BF19" s="681"/>
      <c r="BG19" s="681"/>
      <c r="BH19" s="681"/>
      <c r="BI19" s="681"/>
      <c r="BJ19" s="681"/>
      <c r="BK19" s="681"/>
      <c r="BL19" s="681"/>
      <c r="BM19" s="681"/>
      <c r="BN19" s="681"/>
      <c r="BO19" s="681"/>
      <c r="BP19" s="681"/>
      <c r="BQ19" s="681"/>
      <c r="BR19" s="681"/>
      <c r="BS19" s="681"/>
      <c r="BT19" s="681"/>
      <c r="BU19" s="681"/>
      <c r="BV19" s="681"/>
      <c r="BW19" s="681"/>
      <c r="BX19" s="681"/>
      <c r="BY19" s="681"/>
      <c r="BZ19" s="681"/>
      <c r="CA19" s="681"/>
      <c r="CB19" s="681"/>
      <c r="CC19" s="681"/>
      <c r="CD19" s="681"/>
      <c r="CE19" s="681"/>
      <c r="CF19" s="681"/>
      <c r="CG19" s="681"/>
      <c r="CH19" s="681"/>
      <c r="CI19" s="681"/>
      <c r="CJ19" s="681"/>
      <c r="CK19" s="681"/>
      <c r="CL19" s="681"/>
      <c r="CM19" s="681"/>
      <c r="CN19" s="681"/>
      <c r="CO19" s="681"/>
      <c r="CP19" s="681"/>
      <c r="CQ19" s="681"/>
      <c r="CR19" s="681"/>
      <c r="CS19" s="681"/>
      <c r="CT19" s="681"/>
      <c r="CU19" s="681"/>
      <c r="CV19" s="681"/>
      <c r="CW19" s="681"/>
      <c r="CX19" s="681"/>
      <c r="CY19" s="681"/>
      <c r="CZ19" s="681"/>
      <c r="DA19" s="681"/>
      <c r="DB19" s="681"/>
      <c r="DC19" s="681"/>
      <c r="DD19" s="681"/>
      <c r="DE19" s="681"/>
      <c r="DF19" s="681"/>
      <c r="DG19" s="681"/>
      <c r="DH19" s="681"/>
      <c r="DI19" s="681"/>
      <c r="DJ19" s="681"/>
      <c r="DK19" s="681"/>
      <c r="DL19" s="681"/>
      <c r="DM19" s="681"/>
      <c r="DN19" s="681"/>
      <c r="DO19" s="681"/>
      <c r="DP19" s="681"/>
      <c r="DQ19" s="681"/>
      <c r="DR19" s="681"/>
      <c r="DS19" s="681"/>
      <c r="DT19" s="681"/>
      <c r="DU19" s="681"/>
      <c r="DV19" s="681"/>
      <c r="DW19" s="681"/>
      <c r="DX19" s="681"/>
      <c r="DY19" s="681"/>
      <c r="DZ19" s="681"/>
      <c r="EA19" s="681"/>
      <c r="EB19" s="681"/>
      <c r="EC19" s="681"/>
      <c r="ED19" s="681"/>
      <c r="EE19" s="681"/>
      <c r="EF19" s="681"/>
      <c r="EG19" s="681"/>
      <c r="EH19" s="681"/>
      <c r="EI19" s="681"/>
    </row>
    <row r="21" spans="1:139" s="680" customFormat="1" x14ac:dyDescent="0.2">
      <c r="A21" s="678"/>
      <c r="B21" s="678"/>
      <c r="C21" s="678"/>
      <c r="D21" s="678"/>
      <c r="E21" s="679"/>
      <c r="N21" s="681"/>
      <c r="O21" s="681"/>
      <c r="P21" s="681"/>
      <c r="Q21" s="681"/>
      <c r="R21" s="681"/>
      <c r="S21" s="681"/>
      <c r="T21" s="681"/>
      <c r="U21" s="681"/>
      <c r="V21" s="681"/>
      <c r="W21" s="681"/>
      <c r="X21" s="681"/>
      <c r="Y21" s="681"/>
      <c r="Z21" s="681"/>
      <c r="AA21" s="681"/>
      <c r="AB21" s="681"/>
      <c r="AC21" s="681"/>
      <c r="AD21" s="681"/>
      <c r="AE21" s="681"/>
      <c r="AF21" s="681"/>
      <c r="AG21" s="681"/>
      <c r="AH21" s="681"/>
      <c r="AI21" s="681"/>
      <c r="AJ21" s="681"/>
      <c r="AK21" s="681"/>
      <c r="AL21" s="681"/>
      <c r="AM21" s="681"/>
      <c r="AN21" s="681"/>
      <c r="AO21" s="681"/>
      <c r="AP21" s="681"/>
      <c r="AQ21" s="681"/>
      <c r="AR21" s="681"/>
      <c r="AS21" s="681"/>
      <c r="AT21" s="681"/>
      <c r="AU21" s="681"/>
      <c r="AV21" s="681"/>
      <c r="AW21" s="681"/>
      <c r="AX21" s="681"/>
      <c r="AY21" s="681"/>
      <c r="AZ21" s="681"/>
      <c r="BA21" s="681"/>
      <c r="BB21" s="681"/>
      <c r="BC21" s="681"/>
      <c r="BD21" s="681"/>
      <c r="BE21" s="681"/>
      <c r="BF21" s="681"/>
      <c r="BG21" s="681"/>
      <c r="BH21" s="681"/>
      <c r="BI21" s="681"/>
      <c r="BJ21" s="681"/>
      <c r="BK21" s="681"/>
      <c r="BL21" s="681"/>
      <c r="BM21" s="681"/>
      <c r="BN21" s="681"/>
      <c r="BO21" s="681"/>
      <c r="BP21" s="681"/>
      <c r="BQ21" s="681"/>
      <c r="BR21" s="681"/>
      <c r="BS21" s="681"/>
      <c r="BT21" s="681"/>
      <c r="BU21" s="681"/>
      <c r="BV21" s="681"/>
      <c r="BW21" s="681"/>
      <c r="BX21" s="681"/>
      <c r="BY21" s="681"/>
      <c r="BZ21" s="681"/>
      <c r="CA21" s="681"/>
      <c r="CB21" s="681"/>
      <c r="CC21" s="681"/>
      <c r="CD21" s="681"/>
      <c r="CE21" s="681"/>
      <c r="CF21" s="681"/>
      <c r="CG21" s="681"/>
      <c r="CH21" s="681"/>
      <c r="CI21" s="681"/>
      <c r="CJ21" s="681"/>
      <c r="CK21" s="681"/>
      <c r="CL21" s="681"/>
      <c r="CM21" s="681"/>
      <c r="CN21" s="681"/>
      <c r="CO21" s="681"/>
      <c r="CP21" s="681"/>
      <c r="CQ21" s="681"/>
      <c r="CR21" s="681"/>
      <c r="CS21" s="681"/>
      <c r="CT21" s="681"/>
      <c r="CU21" s="681"/>
      <c r="CV21" s="681"/>
      <c r="CW21" s="681"/>
      <c r="CX21" s="681"/>
      <c r="CY21" s="681"/>
      <c r="CZ21" s="681"/>
      <c r="DA21" s="681"/>
      <c r="DB21" s="681"/>
      <c r="DC21" s="681"/>
      <c r="DD21" s="681"/>
      <c r="DE21" s="681"/>
      <c r="DF21" s="681"/>
      <c r="DG21" s="681"/>
      <c r="DH21" s="681"/>
      <c r="DI21" s="681"/>
      <c r="DJ21" s="681"/>
      <c r="DK21" s="681"/>
      <c r="DL21" s="681"/>
      <c r="DM21" s="681"/>
      <c r="DN21" s="681"/>
      <c r="DO21" s="681"/>
      <c r="DP21" s="681"/>
      <c r="DQ21" s="681"/>
      <c r="DR21" s="681"/>
      <c r="DS21" s="681"/>
      <c r="DT21" s="681"/>
      <c r="DU21" s="681"/>
      <c r="DV21" s="681"/>
      <c r="DW21" s="681"/>
      <c r="DX21" s="681"/>
      <c r="DY21" s="681"/>
      <c r="DZ21" s="681"/>
      <c r="EA21" s="681"/>
      <c r="EB21" s="681"/>
      <c r="EC21" s="681"/>
      <c r="ED21" s="681"/>
      <c r="EE21" s="681"/>
      <c r="EF21" s="681"/>
      <c r="EG21" s="681"/>
      <c r="EH21" s="681"/>
      <c r="EI21" s="681"/>
    </row>
    <row r="23" spans="1:139" s="680" customFormat="1" x14ac:dyDescent="0.2">
      <c r="A23" s="678"/>
      <c r="B23" s="678"/>
      <c r="C23" s="678"/>
      <c r="D23" s="678"/>
      <c r="E23" s="679"/>
      <c r="N23" s="681"/>
      <c r="O23" s="681"/>
      <c r="P23" s="681"/>
      <c r="Q23" s="681"/>
      <c r="R23" s="681"/>
      <c r="S23" s="681"/>
      <c r="T23" s="681"/>
      <c r="U23" s="681"/>
      <c r="V23" s="681"/>
      <c r="W23" s="681"/>
      <c r="X23" s="681"/>
      <c r="Y23" s="681"/>
      <c r="Z23" s="681"/>
      <c r="AA23" s="681"/>
      <c r="AB23" s="681"/>
      <c r="AC23" s="681"/>
      <c r="AD23" s="681"/>
      <c r="AE23" s="681"/>
      <c r="AF23" s="681"/>
      <c r="AG23" s="681"/>
      <c r="AH23" s="681"/>
      <c r="AI23" s="681"/>
      <c r="AJ23" s="681"/>
      <c r="AK23" s="681"/>
      <c r="AL23" s="681"/>
      <c r="AM23" s="681"/>
      <c r="AN23" s="681"/>
      <c r="AO23" s="681"/>
      <c r="AP23" s="681"/>
      <c r="AQ23" s="681"/>
      <c r="AR23" s="681"/>
      <c r="AS23" s="681"/>
      <c r="AT23" s="681"/>
      <c r="AU23" s="681"/>
      <c r="AV23" s="681"/>
      <c r="AW23" s="681"/>
      <c r="AX23" s="681"/>
      <c r="AY23" s="681"/>
      <c r="AZ23" s="681"/>
      <c r="BA23" s="681"/>
      <c r="BB23" s="681"/>
      <c r="BC23" s="681"/>
      <c r="BD23" s="681"/>
      <c r="BE23" s="681"/>
      <c r="BF23" s="681"/>
      <c r="BG23" s="681"/>
      <c r="BH23" s="681"/>
      <c r="BI23" s="681"/>
      <c r="BJ23" s="681"/>
      <c r="BK23" s="681"/>
      <c r="BL23" s="681"/>
      <c r="BM23" s="681"/>
      <c r="BN23" s="681"/>
      <c r="BO23" s="681"/>
      <c r="BP23" s="681"/>
      <c r="BQ23" s="681"/>
      <c r="BR23" s="681"/>
      <c r="BS23" s="681"/>
      <c r="BT23" s="681"/>
      <c r="BU23" s="681"/>
      <c r="BV23" s="681"/>
      <c r="BW23" s="681"/>
      <c r="BX23" s="681"/>
      <c r="BY23" s="681"/>
      <c r="BZ23" s="681"/>
      <c r="CA23" s="681"/>
      <c r="CB23" s="681"/>
      <c r="CC23" s="681"/>
      <c r="CD23" s="681"/>
      <c r="CE23" s="681"/>
      <c r="CF23" s="681"/>
      <c r="CG23" s="681"/>
      <c r="CH23" s="681"/>
      <c r="CI23" s="681"/>
      <c r="CJ23" s="681"/>
      <c r="CK23" s="681"/>
      <c r="CL23" s="681"/>
      <c r="CM23" s="681"/>
      <c r="CN23" s="681"/>
      <c r="CO23" s="681"/>
      <c r="CP23" s="681"/>
      <c r="CQ23" s="681"/>
      <c r="CR23" s="681"/>
      <c r="CS23" s="681"/>
      <c r="CT23" s="681"/>
      <c r="CU23" s="681"/>
      <c r="CV23" s="681"/>
      <c r="CW23" s="681"/>
      <c r="CX23" s="681"/>
      <c r="CY23" s="681"/>
      <c r="CZ23" s="681"/>
      <c r="DA23" s="681"/>
      <c r="DB23" s="681"/>
      <c r="DC23" s="681"/>
      <c r="DD23" s="681"/>
      <c r="DE23" s="681"/>
      <c r="DF23" s="681"/>
      <c r="DG23" s="681"/>
      <c r="DH23" s="681"/>
      <c r="DI23" s="681"/>
      <c r="DJ23" s="681"/>
      <c r="DK23" s="681"/>
      <c r="DL23" s="681"/>
      <c r="DM23" s="681"/>
      <c r="DN23" s="681"/>
      <c r="DO23" s="681"/>
      <c r="DP23" s="681"/>
      <c r="DQ23" s="681"/>
      <c r="DR23" s="681"/>
      <c r="DS23" s="681"/>
      <c r="DT23" s="681"/>
      <c r="DU23" s="681"/>
      <c r="DV23" s="681"/>
      <c r="DW23" s="681"/>
      <c r="DX23" s="681"/>
      <c r="DY23" s="681"/>
      <c r="DZ23" s="681"/>
      <c r="EA23" s="681"/>
      <c r="EB23" s="681"/>
      <c r="EC23" s="681"/>
      <c r="ED23" s="681"/>
      <c r="EE23" s="681"/>
      <c r="EF23" s="681"/>
      <c r="EG23" s="681"/>
      <c r="EH23" s="681"/>
      <c r="EI23" s="681"/>
    </row>
    <row r="24" spans="1:139" s="680" customFormat="1" x14ac:dyDescent="0.2">
      <c r="A24" s="678"/>
      <c r="B24" s="678"/>
      <c r="C24" s="678"/>
      <c r="D24" s="678"/>
      <c r="E24" s="679"/>
      <c r="N24" s="681"/>
      <c r="O24" s="681"/>
      <c r="P24" s="681"/>
      <c r="Q24" s="681"/>
      <c r="R24" s="681"/>
      <c r="S24" s="681"/>
      <c r="T24" s="681"/>
      <c r="U24" s="681"/>
      <c r="V24" s="681"/>
      <c r="W24" s="681"/>
      <c r="X24" s="681"/>
      <c r="Y24" s="681"/>
      <c r="Z24" s="681"/>
      <c r="AA24" s="681"/>
      <c r="AB24" s="681"/>
      <c r="AC24" s="681"/>
      <c r="AD24" s="681"/>
      <c r="AE24" s="681"/>
      <c r="AF24" s="681"/>
      <c r="AG24" s="681"/>
      <c r="AH24" s="681"/>
      <c r="AI24" s="681"/>
      <c r="AJ24" s="681"/>
      <c r="AK24" s="681"/>
      <c r="AL24" s="681"/>
      <c r="AM24" s="681"/>
      <c r="AN24" s="681"/>
      <c r="AO24" s="681"/>
      <c r="AP24" s="681"/>
      <c r="AQ24" s="681"/>
      <c r="AR24" s="681"/>
      <c r="AS24" s="681"/>
      <c r="AT24" s="681"/>
      <c r="AU24" s="681"/>
      <c r="AV24" s="681"/>
      <c r="AW24" s="681"/>
      <c r="AX24" s="681"/>
      <c r="AY24" s="681"/>
      <c r="AZ24" s="681"/>
      <c r="BA24" s="681"/>
      <c r="BB24" s="681"/>
      <c r="BC24" s="681"/>
      <c r="BD24" s="681"/>
      <c r="BE24" s="681"/>
      <c r="BF24" s="681"/>
      <c r="BG24" s="681"/>
      <c r="BH24" s="681"/>
      <c r="BI24" s="681"/>
      <c r="BJ24" s="681"/>
      <c r="BK24" s="681"/>
      <c r="BL24" s="681"/>
      <c r="BM24" s="681"/>
      <c r="BN24" s="681"/>
      <c r="BO24" s="681"/>
      <c r="BP24" s="681"/>
      <c r="BQ24" s="681"/>
      <c r="BR24" s="681"/>
      <c r="BS24" s="681"/>
      <c r="BT24" s="681"/>
      <c r="BU24" s="681"/>
      <c r="BV24" s="681"/>
      <c r="BW24" s="681"/>
      <c r="BX24" s="681"/>
      <c r="BY24" s="681"/>
      <c r="BZ24" s="681"/>
      <c r="CA24" s="681"/>
      <c r="CB24" s="681"/>
      <c r="CC24" s="681"/>
      <c r="CD24" s="681"/>
      <c r="CE24" s="681"/>
      <c r="CF24" s="681"/>
      <c r="CG24" s="681"/>
      <c r="CH24" s="681"/>
      <c r="CI24" s="681"/>
      <c r="CJ24" s="681"/>
      <c r="CK24" s="681"/>
      <c r="CL24" s="681"/>
      <c r="CM24" s="681"/>
      <c r="CN24" s="681"/>
      <c r="CO24" s="681"/>
      <c r="CP24" s="681"/>
      <c r="CQ24" s="681"/>
      <c r="CR24" s="681"/>
      <c r="CS24" s="681"/>
      <c r="CT24" s="681"/>
      <c r="CU24" s="681"/>
      <c r="CV24" s="681"/>
      <c r="CW24" s="681"/>
      <c r="CX24" s="681"/>
      <c r="CY24" s="681"/>
      <c r="CZ24" s="681"/>
      <c r="DA24" s="681"/>
      <c r="DB24" s="681"/>
      <c r="DC24" s="681"/>
      <c r="DD24" s="681"/>
      <c r="DE24" s="681"/>
      <c r="DF24" s="681"/>
      <c r="DG24" s="681"/>
      <c r="DH24" s="681"/>
      <c r="DI24" s="681"/>
      <c r="DJ24" s="681"/>
      <c r="DK24" s="681"/>
      <c r="DL24" s="681"/>
      <c r="DM24" s="681"/>
      <c r="DN24" s="681"/>
      <c r="DO24" s="681"/>
      <c r="DP24" s="681"/>
      <c r="DQ24" s="681"/>
      <c r="DR24" s="681"/>
      <c r="DS24" s="681"/>
      <c r="DT24" s="681"/>
      <c r="DU24" s="681"/>
      <c r="DV24" s="681"/>
      <c r="DW24" s="681"/>
      <c r="DX24" s="681"/>
      <c r="DY24" s="681"/>
      <c r="DZ24" s="681"/>
      <c r="EA24" s="681"/>
      <c r="EB24" s="681"/>
      <c r="EC24" s="681"/>
      <c r="ED24" s="681"/>
      <c r="EE24" s="681"/>
      <c r="EF24" s="681"/>
      <c r="EG24" s="681"/>
      <c r="EH24" s="681"/>
      <c r="EI24" s="681"/>
    </row>
    <row r="27" spans="1:139" s="680" customFormat="1" x14ac:dyDescent="0.2">
      <c r="A27" s="678"/>
      <c r="B27" s="678"/>
      <c r="C27" s="678"/>
      <c r="D27" s="678"/>
      <c r="E27" s="679"/>
      <c r="N27" s="681"/>
      <c r="O27" s="681"/>
      <c r="P27" s="681"/>
      <c r="Q27" s="681"/>
      <c r="R27" s="681"/>
      <c r="S27" s="681"/>
      <c r="T27" s="681"/>
      <c r="U27" s="681"/>
      <c r="V27" s="681"/>
      <c r="W27" s="681"/>
      <c r="X27" s="681"/>
      <c r="Y27" s="681"/>
      <c r="Z27" s="681"/>
      <c r="AA27" s="681"/>
      <c r="AB27" s="681"/>
      <c r="AC27" s="681"/>
      <c r="AD27" s="681"/>
      <c r="AE27" s="681"/>
      <c r="AF27" s="681"/>
      <c r="AG27" s="681"/>
      <c r="AH27" s="681"/>
      <c r="AI27" s="681"/>
      <c r="AJ27" s="681"/>
      <c r="AK27" s="681"/>
      <c r="AL27" s="681"/>
      <c r="AM27" s="681"/>
      <c r="AN27" s="681"/>
      <c r="AO27" s="681"/>
      <c r="AP27" s="681"/>
      <c r="AQ27" s="681"/>
      <c r="AR27" s="681"/>
      <c r="AS27" s="681"/>
      <c r="AT27" s="681"/>
      <c r="AU27" s="681"/>
      <c r="AV27" s="681"/>
      <c r="AW27" s="681"/>
      <c r="AX27" s="681"/>
      <c r="AY27" s="681"/>
      <c r="AZ27" s="681"/>
      <c r="BA27" s="681"/>
      <c r="BB27" s="681"/>
      <c r="BC27" s="681"/>
      <c r="BD27" s="681"/>
      <c r="BE27" s="681"/>
      <c r="BF27" s="681"/>
      <c r="BG27" s="681"/>
      <c r="BH27" s="681"/>
      <c r="BI27" s="681"/>
      <c r="BJ27" s="681"/>
      <c r="BK27" s="681"/>
      <c r="BL27" s="681"/>
      <c r="BM27" s="681"/>
      <c r="BN27" s="681"/>
      <c r="BO27" s="681"/>
      <c r="BP27" s="681"/>
      <c r="BQ27" s="681"/>
      <c r="BR27" s="681"/>
      <c r="BS27" s="681"/>
      <c r="BT27" s="681"/>
      <c r="BU27" s="681"/>
      <c r="BV27" s="681"/>
      <c r="BW27" s="681"/>
      <c r="BX27" s="681"/>
      <c r="BY27" s="681"/>
      <c r="BZ27" s="681"/>
      <c r="CA27" s="681"/>
      <c r="CB27" s="681"/>
      <c r="CC27" s="681"/>
      <c r="CD27" s="681"/>
      <c r="CE27" s="681"/>
      <c r="CF27" s="681"/>
      <c r="CG27" s="681"/>
      <c r="CH27" s="681"/>
      <c r="CI27" s="681"/>
      <c r="CJ27" s="681"/>
      <c r="CK27" s="681"/>
      <c r="CL27" s="681"/>
      <c r="CM27" s="681"/>
      <c r="CN27" s="681"/>
      <c r="CO27" s="681"/>
      <c r="CP27" s="681"/>
      <c r="CQ27" s="681"/>
      <c r="CR27" s="681"/>
      <c r="CS27" s="681"/>
      <c r="CT27" s="681"/>
      <c r="CU27" s="681"/>
      <c r="CV27" s="681"/>
      <c r="CW27" s="681"/>
      <c r="CX27" s="681"/>
      <c r="CY27" s="681"/>
      <c r="CZ27" s="681"/>
      <c r="DA27" s="681"/>
      <c r="DB27" s="681"/>
      <c r="DC27" s="681"/>
      <c r="DD27" s="681"/>
      <c r="DE27" s="681"/>
      <c r="DF27" s="681"/>
      <c r="DG27" s="681"/>
      <c r="DH27" s="681"/>
      <c r="DI27" s="681"/>
      <c r="DJ27" s="681"/>
      <c r="DK27" s="681"/>
      <c r="DL27" s="681"/>
      <c r="DM27" s="681"/>
      <c r="DN27" s="681"/>
      <c r="DO27" s="681"/>
      <c r="DP27" s="681"/>
      <c r="DQ27" s="681"/>
      <c r="DR27" s="681"/>
      <c r="DS27" s="681"/>
      <c r="DT27" s="681"/>
      <c r="DU27" s="681"/>
      <c r="DV27" s="681"/>
      <c r="DW27" s="681"/>
      <c r="DX27" s="681"/>
      <c r="DY27" s="681"/>
      <c r="DZ27" s="681"/>
      <c r="EA27" s="681"/>
      <c r="EB27" s="681"/>
      <c r="EC27" s="681"/>
      <c r="ED27" s="681"/>
      <c r="EE27" s="681"/>
      <c r="EF27" s="681"/>
      <c r="EG27" s="681"/>
      <c r="EH27" s="681"/>
      <c r="EI27" s="681"/>
    </row>
    <row r="28" spans="1:139" s="680" customFormat="1" x14ac:dyDescent="0.2">
      <c r="A28" s="678"/>
      <c r="B28" s="678"/>
      <c r="C28" s="678"/>
      <c r="D28" s="678"/>
      <c r="E28" s="679"/>
      <c r="N28" s="681"/>
      <c r="O28" s="681"/>
      <c r="P28" s="681"/>
      <c r="Q28" s="681"/>
      <c r="R28" s="681"/>
      <c r="S28" s="681"/>
      <c r="T28" s="681"/>
      <c r="U28" s="681"/>
      <c r="V28" s="681"/>
      <c r="W28" s="681"/>
      <c r="X28" s="681"/>
      <c r="Y28" s="681"/>
      <c r="Z28" s="681"/>
      <c r="AA28" s="681"/>
      <c r="AB28" s="681"/>
      <c r="AC28" s="681"/>
      <c r="AD28" s="681"/>
      <c r="AE28" s="681"/>
      <c r="AF28" s="681"/>
      <c r="AG28" s="681"/>
      <c r="AH28" s="681"/>
      <c r="AI28" s="681"/>
      <c r="AJ28" s="681"/>
      <c r="AK28" s="681"/>
      <c r="AL28" s="681"/>
      <c r="AM28" s="681"/>
      <c r="AN28" s="681"/>
      <c r="AO28" s="681"/>
      <c r="AP28" s="681"/>
      <c r="AQ28" s="681"/>
      <c r="AR28" s="681"/>
      <c r="AS28" s="681"/>
      <c r="AT28" s="681"/>
      <c r="AU28" s="681"/>
      <c r="AV28" s="681"/>
      <c r="AW28" s="681"/>
      <c r="AX28" s="681"/>
      <c r="AY28" s="681"/>
      <c r="AZ28" s="681"/>
      <c r="BA28" s="681"/>
      <c r="BB28" s="681"/>
      <c r="BC28" s="681"/>
      <c r="BD28" s="681"/>
      <c r="BE28" s="681"/>
      <c r="BF28" s="681"/>
      <c r="BG28" s="681"/>
      <c r="BH28" s="681"/>
      <c r="BI28" s="681"/>
      <c r="BJ28" s="681"/>
      <c r="BK28" s="681"/>
      <c r="BL28" s="681"/>
      <c r="BM28" s="681"/>
      <c r="BN28" s="681"/>
      <c r="BO28" s="681"/>
      <c r="BP28" s="681"/>
      <c r="BQ28" s="681"/>
      <c r="BR28" s="681"/>
      <c r="BS28" s="681"/>
      <c r="BT28" s="681"/>
      <c r="BU28" s="681"/>
      <c r="BV28" s="681"/>
      <c r="BW28" s="681"/>
      <c r="BX28" s="681"/>
      <c r="BY28" s="681"/>
      <c r="BZ28" s="681"/>
      <c r="CA28" s="681"/>
      <c r="CB28" s="681"/>
      <c r="CC28" s="681"/>
      <c r="CD28" s="681"/>
      <c r="CE28" s="681"/>
      <c r="CF28" s="681"/>
      <c r="CG28" s="681"/>
      <c r="CH28" s="681"/>
      <c r="CI28" s="681"/>
      <c r="CJ28" s="681"/>
      <c r="CK28" s="681"/>
      <c r="CL28" s="681"/>
      <c r="CM28" s="681"/>
      <c r="CN28" s="681"/>
      <c r="CO28" s="681"/>
      <c r="CP28" s="681"/>
      <c r="CQ28" s="681"/>
      <c r="CR28" s="681"/>
      <c r="CS28" s="681"/>
      <c r="CT28" s="681"/>
      <c r="CU28" s="681"/>
      <c r="CV28" s="681"/>
      <c r="CW28" s="681"/>
      <c r="CX28" s="681"/>
      <c r="CY28" s="681"/>
      <c r="CZ28" s="681"/>
      <c r="DA28" s="681"/>
      <c r="DB28" s="681"/>
      <c r="DC28" s="681"/>
      <c r="DD28" s="681"/>
      <c r="DE28" s="681"/>
      <c r="DF28" s="681"/>
      <c r="DG28" s="681"/>
      <c r="DH28" s="681"/>
      <c r="DI28" s="681"/>
      <c r="DJ28" s="681"/>
      <c r="DK28" s="681"/>
      <c r="DL28" s="681"/>
      <c r="DM28" s="681"/>
      <c r="DN28" s="681"/>
      <c r="DO28" s="681"/>
      <c r="DP28" s="681"/>
      <c r="DQ28" s="681"/>
      <c r="DR28" s="681"/>
      <c r="DS28" s="681"/>
      <c r="DT28" s="681"/>
      <c r="DU28" s="681"/>
      <c r="DV28" s="681"/>
      <c r="DW28" s="681"/>
      <c r="DX28" s="681"/>
      <c r="DY28" s="681"/>
      <c r="DZ28" s="681"/>
      <c r="EA28" s="681"/>
      <c r="EB28" s="681"/>
      <c r="EC28" s="681"/>
      <c r="ED28" s="681"/>
      <c r="EE28" s="681"/>
      <c r="EF28" s="681"/>
      <c r="EG28" s="681"/>
      <c r="EH28" s="681"/>
      <c r="EI28" s="681"/>
    </row>
    <row r="29" spans="1:139" s="680" customFormat="1" x14ac:dyDescent="0.2">
      <c r="A29" s="678"/>
      <c r="B29" s="678"/>
      <c r="C29" s="678"/>
      <c r="D29" s="678"/>
      <c r="E29" s="679"/>
      <c r="N29" s="681"/>
      <c r="O29" s="681"/>
      <c r="P29" s="681"/>
      <c r="Q29" s="681"/>
      <c r="R29" s="681"/>
      <c r="S29" s="681"/>
      <c r="T29" s="681"/>
      <c r="U29" s="681"/>
      <c r="V29" s="681"/>
      <c r="W29" s="681"/>
      <c r="X29" s="681"/>
      <c r="Y29" s="681"/>
      <c r="Z29" s="681"/>
      <c r="AA29" s="681"/>
      <c r="AB29" s="681"/>
      <c r="AC29" s="681"/>
      <c r="AD29" s="681"/>
      <c r="AE29" s="681"/>
      <c r="AF29" s="681"/>
      <c r="AG29" s="681"/>
      <c r="AH29" s="681"/>
      <c r="AI29" s="681"/>
      <c r="AJ29" s="681"/>
      <c r="AK29" s="681"/>
      <c r="AL29" s="681"/>
      <c r="AM29" s="681"/>
      <c r="AN29" s="681"/>
      <c r="AO29" s="681"/>
      <c r="AP29" s="681"/>
      <c r="AQ29" s="681"/>
      <c r="AR29" s="681"/>
      <c r="AS29" s="681"/>
      <c r="AT29" s="681"/>
      <c r="AU29" s="681"/>
      <c r="AV29" s="681"/>
      <c r="AW29" s="681"/>
      <c r="AX29" s="681"/>
      <c r="AY29" s="681"/>
      <c r="AZ29" s="681"/>
      <c r="BA29" s="681"/>
      <c r="BB29" s="681"/>
      <c r="BC29" s="681"/>
      <c r="BD29" s="681"/>
      <c r="BE29" s="681"/>
      <c r="BF29" s="681"/>
      <c r="BG29" s="681"/>
      <c r="BH29" s="681"/>
      <c r="BI29" s="681"/>
      <c r="BJ29" s="681"/>
      <c r="BK29" s="681"/>
      <c r="BL29" s="681"/>
      <c r="BM29" s="681"/>
      <c r="BN29" s="681"/>
      <c r="BO29" s="681"/>
      <c r="BP29" s="681"/>
      <c r="BQ29" s="681"/>
      <c r="BR29" s="681"/>
      <c r="BS29" s="681"/>
      <c r="BT29" s="681"/>
      <c r="BU29" s="681"/>
      <c r="BV29" s="681"/>
      <c r="BW29" s="681"/>
      <c r="BX29" s="681"/>
      <c r="BY29" s="681"/>
      <c r="BZ29" s="681"/>
      <c r="CA29" s="681"/>
      <c r="CB29" s="681"/>
      <c r="CC29" s="681"/>
      <c r="CD29" s="681"/>
      <c r="CE29" s="681"/>
      <c r="CF29" s="681"/>
      <c r="CG29" s="681"/>
      <c r="CH29" s="681"/>
      <c r="CI29" s="681"/>
      <c r="CJ29" s="681"/>
      <c r="CK29" s="681"/>
      <c r="CL29" s="681"/>
      <c r="CM29" s="681"/>
      <c r="CN29" s="681"/>
      <c r="CO29" s="681"/>
      <c r="CP29" s="681"/>
      <c r="CQ29" s="681"/>
      <c r="CR29" s="681"/>
      <c r="CS29" s="681"/>
      <c r="CT29" s="681"/>
      <c r="CU29" s="681"/>
      <c r="CV29" s="681"/>
      <c r="CW29" s="681"/>
      <c r="CX29" s="681"/>
      <c r="CY29" s="681"/>
      <c r="CZ29" s="681"/>
      <c r="DA29" s="681"/>
      <c r="DB29" s="681"/>
      <c r="DC29" s="681"/>
      <c r="DD29" s="681"/>
      <c r="DE29" s="681"/>
      <c r="DF29" s="681"/>
      <c r="DG29" s="681"/>
      <c r="DH29" s="681"/>
      <c r="DI29" s="681"/>
      <c r="DJ29" s="681"/>
      <c r="DK29" s="681"/>
      <c r="DL29" s="681"/>
      <c r="DM29" s="681"/>
      <c r="DN29" s="681"/>
      <c r="DO29" s="681"/>
      <c r="DP29" s="681"/>
      <c r="DQ29" s="681"/>
      <c r="DR29" s="681"/>
      <c r="DS29" s="681"/>
      <c r="DT29" s="681"/>
      <c r="DU29" s="681"/>
      <c r="DV29" s="681"/>
      <c r="DW29" s="681"/>
      <c r="DX29" s="681"/>
      <c r="DY29" s="681"/>
      <c r="DZ29" s="681"/>
      <c r="EA29" s="681"/>
      <c r="EB29" s="681"/>
      <c r="EC29" s="681"/>
      <c r="ED29" s="681"/>
      <c r="EE29" s="681"/>
      <c r="EF29" s="681"/>
      <c r="EG29" s="681"/>
      <c r="EH29" s="681"/>
      <c r="EI29" s="681"/>
    </row>
    <row r="31" spans="1:139" s="680" customFormat="1" x14ac:dyDescent="0.2">
      <c r="A31" s="678"/>
      <c r="B31" s="678"/>
      <c r="C31" s="678"/>
      <c r="D31" s="678"/>
      <c r="E31" s="679"/>
      <c r="N31" s="681"/>
      <c r="O31" s="681"/>
      <c r="P31" s="681"/>
      <c r="Q31" s="681"/>
      <c r="R31" s="681"/>
      <c r="S31" s="681"/>
      <c r="T31" s="681"/>
      <c r="U31" s="681"/>
      <c r="V31" s="681"/>
      <c r="W31" s="681"/>
      <c r="X31" s="681"/>
      <c r="Y31" s="681"/>
      <c r="Z31" s="681"/>
      <c r="AA31" s="681"/>
      <c r="AB31" s="681"/>
      <c r="AC31" s="681"/>
      <c r="AD31" s="681"/>
      <c r="AE31" s="681"/>
      <c r="AF31" s="681"/>
      <c r="AG31" s="681"/>
      <c r="AH31" s="681"/>
      <c r="AI31" s="681"/>
      <c r="AJ31" s="681"/>
      <c r="AK31" s="681"/>
      <c r="AL31" s="681"/>
      <c r="AM31" s="681"/>
      <c r="AN31" s="681"/>
      <c r="AO31" s="681"/>
      <c r="AP31" s="681"/>
      <c r="AQ31" s="681"/>
      <c r="AR31" s="681"/>
      <c r="AS31" s="681"/>
      <c r="AT31" s="681"/>
      <c r="AU31" s="681"/>
      <c r="AV31" s="681"/>
      <c r="AW31" s="681"/>
      <c r="AX31" s="681"/>
      <c r="AY31" s="681"/>
      <c r="AZ31" s="681"/>
      <c r="BA31" s="681"/>
      <c r="BB31" s="681"/>
      <c r="BC31" s="681"/>
      <c r="BD31" s="681"/>
      <c r="BE31" s="681"/>
      <c r="BF31" s="681"/>
      <c r="BG31" s="681"/>
      <c r="BH31" s="681"/>
      <c r="BI31" s="681"/>
      <c r="BJ31" s="681"/>
      <c r="BK31" s="681"/>
      <c r="BL31" s="681"/>
      <c r="BM31" s="681"/>
      <c r="BN31" s="681"/>
      <c r="BO31" s="681"/>
      <c r="BP31" s="681"/>
      <c r="BQ31" s="681"/>
      <c r="BR31" s="681"/>
      <c r="BS31" s="681"/>
      <c r="BT31" s="681"/>
      <c r="BU31" s="681"/>
      <c r="BV31" s="681"/>
      <c r="BW31" s="681"/>
      <c r="BX31" s="681"/>
      <c r="BY31" s="681"/>
      <c r="BZ31" s="681"/>
      <c r="CA31" s="681"/>
      <c r="CB31" s="681"/>
      <c r="CC31" s="681"/>
      <c r="CD31" s="681"/>
      <c r="CE31" s="681"/>
      <c r="CF31" s="681"/>
      <c r="CG31" s="681"/>
      <c r="CH31" s="681"/>
      <c r="CI31" s="681"/>
      <c r="CJ31" s="681"/>
      <c r="CK31" s="681"/>
      <c r="CL31" s="681"/>
      <c r="CM31" s="681"/>
      <c r="CN31" s="681"/>
      <c r="CO31" s="681"/>
      <c r="CP31" s="681"/>
      <c r="CQ31" s="681"/>
      <c r="CR31" s="681"/>
      <c r="CS31" s="681"/>
      <c r="CT31" s="681"/>
      <c r="CU31" s="681"/>
      <c r="CV31" s="681"/>
      <c r="CW31" s="681"/>
      <c r="CX31" s="681"/>
      <c r="CY31" s="681"/>
      <c r="CZ31" s="681"/>
      <c r="DA31" s="681"/>
      <c r="DB31" s="681"/>
      <c r="DC31" s="681"/>
      <c r="DD31" s="681"/>
      <c r="DE31" s="681"/>
      <c r="DF31" s="681"/>
      <c r="DG31" s="681"/>
      <c r="DH31" s="681"/>
      <c r="DI31" s="681"/>
      <c r="DJ31" s="681"/>
      <c r="DK31" s="681"/>
      <c r="DL31" s="681"/>
      <c r="DM31" s="681"/>
      <c r="DN31" s="681"/>
      <c r="DO31" s="681"/>
      <c r="DP31" s="681"/>
      <c r="DQ31" s="681"/>
      <c r="DR31" s="681"/>
      <c r="DS31" s="681"/>
      <c r="DT31" s="681"/>
      <c r="DU31" s="681"/>
      <c r="DV31" s="681"/>
      <c r="DW31" s="681"/>
      <c r="DX31" s="681"/>
      <c r="DY31" s="681"/>
      <c r="DZ31" s="681"/>
      <c r="EA31" s="681"/>
      <c r="EB31" s="681"/>
      <c r="EC31" s="681"/>
      <c r="ED31" s="681"/>
      <c r="EE31" s="681"/>
      <c r="EF31" s="681"/>
      <c r="EG31" s="681"/>
      <c r="EH31" s="681"/>
      <c r="EI31" s="681"/>
    </row>
    <row r="32" spans="1:139" s="680" customFormat="1" x14ac:dyDescent="0.2">
      <c r="A32" s="678"/>
      <c r="B32" s="678"/>
      <c r="C32" s="678"/>
      <c r="D32" s="678"/>
      <c r="E32" s="679"/>
      <c r="N32" s="681"/>
      <c r="O32" s="681"/>
      <c r="P32" s="681"/>
      <c r="Q32" s="681"/>
      <c r="R32" s="681"/>
      <c r="S32" s="681"/>
      <c r="T32" s="681"/>
      <c r="U32" s="681"/>
      <c r="V32" s="681"/>
      <c r="W32" s="681"/>
      <c r="X32" s="681"/>
      <c r="Y32" s="681"/>
      <c r="Z32" s="681"/>
      <c r="AA32" s="681"/>
      <c r="AB32" s="681"/>
      <c r="AC32" s="681"/>
      <c r="AD32" s="681"/>
      <c r="AE32" s="681"/>
      <c r="AF32" s="681"/>
      <c r="AG32" s="681"/>
      <c r="AH32" s="681"/>
      <c r="AI32" s="681"/>
      <c r="AJ32" s="681"/>
      <c r="AK32" s="681"/>
      <c r="AL32" s="681"/>
      <c r="AM32" s="681"/>
      <c r="AN32" s="681"/>
      <c r="AO32" s="681"/>
      <c r="AP32" s="681"/>
      <c r="AQ32" s="681"/>
      <c r="AR32" s="681"/>
      <c r="AS32" s="681"/>
      <c r="AT32" s="681"/>
      <c r="AU32" s="681"/>
      <c r="AV32" s="681"/>
      <c r="AW32" s="681"/>
      <c r="AX32" s="681"/>
      <c r="AY32" s="681"/>
      <c r="AZ32" s="681"/>
      <c r="BA32" s="681"/>
      <c r="BB32" s="681"/>
      <c r="BC32" s="681"/>
      <c r="BD32" s="681"/>
      <c r="BE32" s="681"/>
      <c r="BF32" s="681"/>
      <c r="BG32" s="681"/>
      <c r="BH32" s="681"/>
      <c r="BI32" s="681"/>
      <c r="BJ32" s="681"/>
      <c r="BK32" s="681"/>
      <c r="BL32" s="681"/>
      <c r="BM32" s="681"/>
      <c r="BN32" s="681"/>
      <c r="BO32" s="681"/>
      <c r="BP32" s="681"/>
      <c r="BQ32" s="681"/>
      <c r="BR32" s="681"/>
      <c r="BS32" s="681"/>
      <c r="BT32" s="681"/>
      <c r="BU32" s="681"/>
      <c r="BV32" s="681"/>
      <c r="BW32" s="681"/>
      <c r="BX32" s="681"/>
      <c r="BY32" s="681"/>
      <c r="BZ32" s="681"/>
      <c r="CA32" s="681"/>
      <c r="CB32" s="681"/>
      <c r="CC32" s="681"/>
      <c r="CD32" s="681"/>
      <c r="CE32" s="681"/>
      <c r="CF32" s="681"/>
      <c r="CG32" s="681"/>
      <c r="CH32" s="681"/>
      <c r="CI32" s="681"/>
      <c r="CJ32" s="681"/>
      <c r="CK32" s="681"/>
      <c r="CL32" s="681"/>
      <c r="CM32" s="681"/>
      <c r="CN32" s="681"/>
      <c r="CO32" s="681"/>
      <c r="CP32" s="681"/>
      <c r="CQ32" s="681"/>
      <c r="CR32" s="681"/>
      <c r="CS32" s="681"/>
      <c r="CT32" s="681"/>
      <c r="CU32" s="681"/>
      <c r="CV32" s="681"/>
      <c r="CW32" s="681"/>
      <c r="CX32" s="681"/>
      <c r="CY32" s="681"/>
      <c r="CZ32" s="681"/>
      <c r="DA32" s="681"/>
      <c r="DB32" s="681"/>
      <c r="DC32" s="681"/>
      <c r="DD32" s="681"/>
      <c r="DE32" s="681"/>
      <c r="DF32" s="681"/>
      <c r="DG32" s="681"/>
      <c r="DH32" s="681"/>
      <c r="DI32" s="681"/>
      <c r="DJ32" s="681"/>
      <c r="DK32" s="681"/>
      <c r="DL32" s="681"/>
      <c r="DM32" s="681"/>
      <c r="DN32" s="681"/>
      <c r="DO32" s="681"/>
      <c r="DP32" s="681"/>
      <c r="DQ32" s="681"/>
      <c r="DR32" s="681"/>
      <c r="DS32" s="681"/>
      <c r="DT32" s="681"/>
      <c r="DU32" s="681"/>
      <c r="DV32" s="681"/>
      <c r="DW32" s="681"/>
      <c r="DX32" s="681"/>
      <c r="DY32" s="681"/>
      <c r="DZ32" s="681"/>
      <c r="EA32" s="681"/>
      <c r="EB32" s="681"/>
      <c r="EC32" s="681"/>
      <c r="ED32" s="681"/>
      <c r="EE32" s="681"/>
      <c r="EF32" s="681"/>
      <c r="EG32" s="681"/>
      <c r="EH32" s="681"/>
      <c r="EI32" s="681"/>
    </row>
    <row r="33" spans="1:139" s="680" customFormat="1" x14ac:dyDescent="0.2">
      <c r="A33" s="678"/>
      <c r="B33" s="678"/>
      <c r="C33" s="678"/>
      <c r="D33" s="678"/>
      <c r="E33" s="679"/>
      <c r="N33" s="681"/>
      <c r="O33" s="681"/>
      <c r="P33" s="681"/>
      <c r="Q33" s="681"/>
      <c r="R33" s="681"/>
      <c r="S33" s="681"/>
      <c r="T33" s="681"/>
      <c r="U33" s="681"/>
      <c r="V33" s="681"/>
      <c r="W33" s="681"/>
      <c r="X33" s="681"/>
      <c r="Y33" s="681"/>
      <c r="Z33" s="681"/>
      <c r="AA33" s="681"/>
      <c r="AB33" s="681"/>
      <c r="AC33" s="681"/>
      <c r="AD33" s="681"/>
      <c r="AE33" s="681"/>
      <c r="AF33" s="681"/>
      <c r="AG33" s="681"/>
      <c r="AH33" s="681"/>
      <c r="AI33" s="681"/>
      <c r="AJ33" s="681"/>
      <c r="AK33" s="681"/>
      <c r="AL33" s="681"/>
      <c r="AM33" s="681"/>
      <c r="AN33" s="681"/>
      <c r="AO33" s="681"/>
      <c r="AP33" s="681"/>
      <c r="AQ33" s="681"/>
      <c r="AR33" s="681"/>
      <c r="AS33" s="681"/>
      <c r="AT33" s="681"/>
      <c r="AU33" s="681"/>
      <c r="AV33" s="681"/>
      <c r="AW33" s="681"/>
      <c r="AX33" s="681"/>
      <c r="AY33" s="681"/>
      <c r="AZ33" s="681"/>
      <c r="BA33" s="681"/>
      <c r="BB33" s="681"/>
      <c r="BC33" s="681"/>
      <c r="BD33" s="681"/>
      <c r="BE33" s="681"/>
      <c r="BF33" s="681"/>
      <c r="BG33" s="681"/>
      <c r="BH33" s="681"/>
      <c r="BI33" s="681"/>
      <c r="BJ33" s="681"/>
      <c r="BK33" s="681"/>
      <c r="BL33" s="681"/>
      <c r="BM33" s="681"/>
      <c r="BN33" s="681"/>
      <c r="BO33" s="681"/>
      <c r="BP33" s="681"/>
      <c r="BQ33" s="681"/>
      <c r="BR33" s="681"/>
      <c r="BS33" s="681"/>
      <c r="BT33" s="681"/>
      <c r="BU33" s="681"/>
      <c r="BV33" s="681"/>
      <c r="BW33" s="681"/>
      <c r="BX33" s="681"/>
      <c r="BY33" s="681"/>
      <c r="BZ33" s="681"/>
      <c r="CA33" s="681"/>
      <c r="CB33" s="681"/>
      <c r="CC33" s="681"/>
      <c r="CD33" s="681"/>
      <c r="CE33" s="681"/>
      <c r="CF33" s="681"/>
      <c r="CG33" s="681"/>
      <c r="CH33" s="681"/>
      <c r="CI33" s="681"/>
      <c r="CJ33" s="681"/>
      <c r="CK33" s="681"/>
      <c r="CL33" s="681"/>
      <c r="CM33" s="681"/>
      <c r="CN33" s="681"/>
      <c r="CO33" s="681"/>
      <c r="CP33" s="681"/>
      <c r="CQ33" s="681"/>
      <c r="CR33" s="681"/>
      <c r="CS33" s="681"/>
      <c r="CT33" s="681"/>
      <c r="CU33" s="681"/>
      <c r="CV33" s="681"/>
      <c r="CW33" s="681"/>
      <c r="CX33" s="681"/>
      <c r="CY33" s="681"/>
      <c r="CZ33" s="681"/>
      <c r="DA33" s="681"/>
      <c r="DB33" s="681"/>
      <c r="DC33" s="681"/>
      <c r="DD33" s="681"/>
      <c r="DE33" s="681"/>
      <c r="DF33" s="681"/>
      <c r="DG33" s="681"/>
      <c r="DH33" s="681"/>
      <c r="DI33" s="681"/>
      <c r="DJ33" s="681"/>
      <c r="DK33" s="681"/>
      <c r="DL33" s="681"/>
      <c r="DM33" s="681"/>
      <c r="DN33" s="681"/>
      <c r="DO33" s="681"/>
      <c r="DP33" s="681"/>
      <c r="DQ33" s="681"/>
      <c r="DR33" s="681"/>
      <c r="DS33" s="681"/>
      <c r="DT33" s="681"/>
      <c r="DU33" s="681"/>
      <c r="DV33" s="681"/>
      <c r="DW33" s="681"/>
      <c r="DX33" s="681"/>
      <c r="DY33" s="681"/>
      <c r="DZ33" s="681"/>
      <c r="EA33" s="681"/>
      <c r="EB33" s="681"/>
      <c r="EC33" s="681"/>
      <c r="ED33" s="681"/>
      <c r="EE33" s="681"/>
      <c r="EF33" s="681"/>
      <c r="EG33" s="681"/>
      <c r="EH33" s="681"/>
      <c r="EI33" s="681"/>
    </row>
    <row r="34" spans="1:139" s="680" customFormat="1" x14ac:dyDescent="0.2">
      <c r="A34" s="678"/>
      <c r="B34" s="678"/>
      <c r="C34" s="678"/>
      <c r="D34" s="678"/>
      <c r="E34" s="679"/>
      <c r="N34" s="681"/>
      <c r="O34" s="681"/>
      <c r="P34" s="681"/>
      <c r="Q34" s="681"/>
      <c r="R34" s="681"/>
      <c r="S34" s="681"/>
      <c r="T34" s="681"/>
      <c r="U34" s="681"/>
      <c r="V34" s="681"/>
      <c r="W34" s="681"/>
      <c r="X34" s="681"/>
      <c r="Y34" s="681"/>
      <c r="Z34" s="681"/>
      <c r="AA34" s="681"/>
      <c r="AB34" s="681"/>
      <c r="AC34" s="681"/>
      <c r="AD34" s="681"/>
      <c r="AE34" s="681"/>
      <c r="AF34" s="681"/>
      <c r="AG34" s="681"/>
      <c r="AH34" s="681"/>
      <c r="AI34" s="681"/>
      <c r="AJ34" s="681"/>
      <c r="AK34" s="681"/>
      <c r="AL34" s="681"/>
      <c r="AM34" s="681"/>
      <c r="AN34" s="681"/>
      <c r="AO34" s="681"/>
      <c r="AP34" s="681"/>
      <c r="AQ34" s="681"/>
      <c r="AR34" s="681"/>
      <c r="AS34" s="681"/>
      <c r="AT34" s="681"/>
      <c r="AU34" s="681"/>
      <c r="AV34" s="681"/>
      <c r="AW34" s="681"/>
      <c r="AX34" s="681"/>
      <c r="AY34" s="681"/>
      <c r="AZ34" s="681"/>
      <c r="BA34" s="681"/>
      <c r="BB34" s="681"/>
      <c r="BC34" s="681"/>
      <c r="BD34" s="681"/>
      <c r="BE34" s="681"/>
      <c r="BF34" s="681"/>
      <c r="BG34" s="681"/>
      <c r="BH34" s="681"/>
      <c r="BI34" s="681"/>
      <c r="BJ34" s="681"/>
      <c r="BK34" s="681"/>
      <c r="BL34" s="681"/>
      <c r="BM34" s="681"/>
      <c r="BN34" s="681"/>
      <c r="BO34" s="681"/>
      <c r="BP34" s="681"/>
      <c r="BQ34" s="681"/>
      <c r="BR34" s="681"/>
      <c r="BS34" s="681"/>
      <c r="BT34" s="681"/>
      <c r="BU34" s="681"/>
      <c r="BV34" s="681"/>
      <c r="BW34" s="681"/>
      <c r="BX34" s="681"/>
      <c r="BY34" s="681"/>
      <c r="BZ34" s="681"/>
      <c r="CA34" s="681"/>
      <c r="CB34" s="681"/>
      <c r="CC34" s="681"/>
      <c r="CD34" s="681"/>
      <c r="CE34" s="681"/>
      <c r="CF34" s="681"/>
      <c r="CG34" s="681"/>
      <c r="CH34" s="681"/>
      <c r="CI34" s="681"/>
      <c r="CJ34" s="681"/>
      <c r="CK34" s="681"/>
      <c r="CL34" s="681"/>
      <c r="CM34" s="681"/>
      <c r="CN34" s="681"/>
      <c r="CO34" s="681"/>
      <c r="CP34" s="681"/>
      <c r="CQ34" s="681"/>
      <c r="CR34" s="681"/>
      <c r="CS34" s="681"/>
      <c r="CT34" s="681"/>
      <c r="CU34" s="681"/>
      <c r="CV34" s="681"/>
      <c r="CW34" s="681"/>
      <c r="CX34" s="681"/>
      <c r="CY34" s="681"/>
      <c r="CZ34" s="681"/>
      <c r="DA34" s="681"/>
      <c r="DB34" s="681"/>
      <c r="DC34" s="681"/>
      <c r="DD34" s="681"/>
      <c r="DE34" s="681"/>
      <c r="DF34" s="681"/>
      <c r="DG34" s="681"/>
      <c r="DH34" s="681"/>
      <c r="DI34" s="681"/>
      <c r="DJ34" s="681"/>
      <c r="DK34" s="681"/>
      <c r="DL34" s="681"/>
      <c r="DM34" s="681"/>
      <c r="DN34" s="681"/>
      <c r="DO34" s="681"/>
      <c r="DP34" s="681"/>
      <c r="DQ34" s="681"/>
      <c r="DR34" s="681"/>
      <c r="DS34" s="681"/>
      <c r="DT34" s="681"/>
      <c r="DU34" s="681"/>
      <c r="DV34" s="681"/>
      <c r="DW34" s="681"/>
      <c r="DX34" s="681"/>
      <c r="DY34" s="681"/>
      <c r="DZ34" s="681"/>
      <c r="EA34" s="681"/>
      <c r="EB34" s="681"/>
      <c r="EC34" s="681"/>
      <c r="ED34" s="681"/>
      <c r="EE34" s="681"/>
      <c r="EF34" s="681"/>
      <c r="EG34" s="681"/>
      <c r="EH34" s="681"/>
      <c r="EI34" s="681"/>
    </row>
    <row r="35" spans="1:139" s="680" customFormat="1" x14ac:dyDescent="0.2">
      <c r="A35" s="678"/>
      <c r="B35" s="678"/>
      <c r="C35" s="678"/>
      <c r="D35" s="678"/>
      <c r="E35" s="679"/>
      <c r="N35" s="681"/>
      <c r="O35" s="681"/>
      <c r="P35" s="681"/>
      <c r="Q35" s="681"/>
      <c r="R35" s="681"/>
      <c r="S35" s="681"/>
      <c r="T35" s="681"/>
      <c r="U35" s="681"/>
      <c r="V35" s="681"/>
      <c r="W35" s="681"/>
      <c r="X35" s="681"/>
      <c r="Y35" s="681"/>
      <c r="Z35" s="681"/>
      <c r="AA35" s="681"/>
      <c r="AB35" s="681"/>
      <c r="AC35" s="681"/>
      <c r="AD35" s="681"/>
      <c r="AE35" s="681"/>
      <c r="AF35" s="681"/>
      <c r="AG35" s="681"/>
      <c r="AH35" s="681"/>
      <c r="AI35" s="681"/>
      <c r="AJ35" s="681"/>
      <c r="AK35" s="681"/>
      <c r="AL35" s="681"/>
      <c r="AM35" s="681"/>
      <c r="AN35" s="681"/>
      <c r="AO35" s="681"/>
      <c r="AP35" s="681"/>
      <c r="AQ35" s="681"/>
      <c r="AR35" s="681"/>
      <c r="AS35" s="681"/>
      <c r="AT35" s="681"/>
      <c r="AU35" s="681"/>
      <c r="AV35" s="681"/>
      <c r="AW35" s="681"/>
      <c r="AX35" s="681"/>
      <c r="AY35" s="681"/>
      <c r="AZ35" s="681"/>
      <c r="BA35" s="681"/>
      <c r="BB35" s="681"/>
      <c r="BC35" s="681"/>
      <c r="BD35" s="681"/>
      <c r="BE35" s="681"/>
      <c r="BF35" s="681"/>
      <c r="BG35" s="681"/>
      <c r="BH35" s="681"/>
      <c r="BI35" s="681"/>
      <c r="BJ35" s="681"/>
      <c r="BK35" s="681"/>
      <c r="BL35" s="681"/>
      <c r="BM35" s="681"/>
      <c r="BN35" s="681"/>
      <c r="BO35" s="681"/>
      <c r="BP35" s="681"/>
      <c r="BQ35" s="681"/>
      <c r="BR35" s="681"/>
      <c r="BS35" s="681"/>
      <c r="BT35" s="681"/>
      <c r="BU35" s="681"/>
      <c r="BV35" s="681"/>
      <c r="BW35" s="681"/>
      <c r="BX35" s="681"/>
      <c r="BY35" s="681"/>
      <c r="BZ35" s="681"/>
      <c r="CA35" s="681"/>
      <c r="CB35" s="681"/>
      <c r="CC35" s="681"/>
      <c r="CD35" s="681"/>
      <c r="CE35" s="681"/>
      <c r="CF35" s="681"/>
      <c r="CG35" s="681"/>
      <c r="CH35" s="681"/>
      <c r="CI35" s="681"/>
      <c r="CJ35" s="681"/>
      <c r="CK35" s="681"/>
      <c r="CL35" s="681"/>
      <c r="CM35" s="681"/>
      <c r="CN35" s="681"/>
      <c r="CO35" s="681"/>
      <c r="CP35" s="681"/>
      <c r="CQ35" s="681"/>
      <c r="CR35" s="681"/>
      <c r="CS35" s="681"/>
      <c r="CT35" s="681"/>
      <c r="CU35" s="681"/>
      <c r="CV35" s="681"/>
      <c r="CW35" s="681"/>
      <c r="CX35" s="681"/>
      <c r="CY35" s="681"/>
      <c r="CZ35" s="681"/>
      <c r="DA35" s="681"/>
      <c r="DB35" s="681"/>
      <c r="DC35" s="681"/>
      <c r="DD35" s="681"/>
      <c r="DE35" s="681"/>
      <c r="DF35" s="681"/>
      <c r="DG35" s="681"/>
      <c r="DH35" s="681"/>
      <c r="DI35" s="681"/>
      <c r="DJ35" s="681"/>
      <c r="DK35" s="681"/>
      <c r="DL35" s="681"/>
      <c r="DM35" s="681"/>
      <c r="DN35" s="681"/>
      <c r="DO35" s="681"/>
      <c r="DP35" s="681"/>
      <c r="DQ35" s="681"/>
      <c r="DR35" s="681"/>
      <c r="DS35" s="681"/>
      <c r="DT35" s="681"/>
      <c r="DU35" s="681"/>
      <c r="DV35" s="681"/>
      <c r="DW35" s="681"/>
      <c r="DX35" s="681"/>
      <c r="DY35" s="681"/>
      <c r="DZ35" s="681"/>
      <c r="EA35" s="681"/>
      <c r="EB35" s="681"/>
      <c r="EC35" s="681"/>
      <c r="ED35" s="681"/>
      <c r="EE35" s="681"/>
      <c r="EF35" s="681"/>
      <c r="EG35" s="681"/>
      <c r="EH35" s="681"/>
      <c r="EI35" s="681"/>
    </row>
    <row r="37" spans="1:139" s="680" customFormat="1" x14ac:dyDescent="0.2">
      <c r="A37" s="678"/>
      <c r="B37" s="678"/>
      <c r="C37" s="678"/>
      <c r="D37" s="678"/>
      <c r="E37" s="679"/>
      <c r="N37" s="681"/>
      <c r="O37" s="681"/>
      <c r="P37" s="681"/>
      <c r="Q37" s="681"/>
      <c r="R37" s="681"/>
      <c r="S37" s="681"/>
      <c r="T37" s="681"/>
      <c r="U37" s="681"/>
      <c r="V37" s="681"/>
      <c r="W37" s="681"/>
      <c r="X37" s="681"/>
      <c r="Y37" s="681"/>
      <c r="Z37" s="681"/>
      <c r="AA37" s="681"/>
      <c r="AB37" s="681"/>
      <c r="AC37" s="681"/>
      <c r="AD37" s="681"/>
      <c r="AE37" s="681"/>
      <c r="AF37" s="681"/>
      <c r="AG37" s="681"/>
      <c r="AH37" s="681"/>
      <c r="AI37" s="681"/>
      <c r="AJ37" s="681"/>
      <c r="AK37" s="681"/>
      <c r="AL37" s="681"/>
      <c r="AM37" s="681"/>
      <c r="AN37" s="681"/>
      <c r="AO37" s="681"/>
      <c r="AP37" s="681"/>
      <c r="AQ37" s="681"/>
      <c r="AR37" s="681"/>
      <c r="AS37" s="681"/>
      <c r="AT37" s="681"/>
      <c r="AU37" s="681"/>
      <c r="AV37" s="681"/>
      <c r="AW37" s="681"/>
      <c r="AX37" s="681"/>
      <c r="AY37" s="681"/>
      <c r="AZ37" s="681"/>
      <c r="BA37" s="681"/>
      <c r="BB37" s="681"/>
      <c r="BC37" s="681"/>
      <c r="BD37" s="681"/>
      <c r="BE37" s="681"/>
      <c r="BF37" s="681"/>
      <c r="BG37" s="681"/>
      <c r="BH37" s="681"/>
      <c r="BI37" s="681"/>
      <c r="BJ37" s="681"/>
      <c r="BK37" s="681"/>
      <c r="BL37" s="681"/>
      <c r="BM37" s="681"/>
      <c r="BN37" s="681"/>
      <c r="BO37" s="681"/>
      <c r="BP37" s="681"/>
      <c r="BQ37" s="681"/>
      <c r="BR37" s="681"/>
      <c r="BS37" s="681"/>
      <c r="BT37" s="681"/>
      <c r="BU37" s="681"/>
      <c r="BV37" s="681"/>
      <c r="BW37" s="681"/>
      <c r="BX37" s="681"/>
      <c r="BY37" s="681"/>
      <c r="BZ37" s="681"/>
      <c r="CA37" s="681"/>
      <c r="CB37" s="681"/>
      <c r="CC37" s="681"/>
      <c r="CD37" s="681"/>
      <c r="CE37" s="681"/>
      <c r="CF37" s="681"/>
      <c r="CG37" s="681"/>
      <c r="CH37" s="681"/>
      <c r="CI37" s="681"/>
      <c r="CJ37" s="681"/>
      <c r="CK37" s="681"/>
      <c r="CL37" s="681"/>
      <c r="CM37" s="681"/>
      <c r="CN37" s="681"/>
      <c r="CO37" s="681"/>
      <c r="CP37" s="681"/>
      <c r="CQ37" s="681"/>
      <c r="CR37" s="681"/>
      <c r="CS37" s="681"/>
      <c r="CT37" s="681"/>
      <c r="CU37" s="681"/>
      <c r="CV37" s="681"/>
      <c r="CW37" s="681"/>
      <c r="CX37" s="681"/>
      <c r="CY37" s="681"/>
      <c r="CZ37" s="681"/>
      <c r="DA37" s="681"/>
      <c r="DB37" s="681"/>
      <c r="DC37" s="681"/>
      <c r="DD37" s="681"/>
      <c r="DE37" s="681"/>
      <c r="DF37" s="681"/>
      <c r="DG37" s="681"/>
      <c r="DH37" s="681"/>
      <c r="DI37" s="681"/>
      <c r="DJ37" s="681"/>
      <c r="DK37" s="681"/>
      <c r="DL37" s="681"/>
      <c r="DM37" s="681"/>
      <c r="DN37" s="681"/>
      <c r="DO37" s="681"/>
      <c r="DP37" s="681"/>
      <c r="DQ37" s="681"/>
      <c r="DR37" s="681"/>
      <c r="DS37" s="681"/>
      <c r="DT37" s="681"/>
      <c r="DU37" s="681"/>
      <c r="DV37" s="681"/>
      <c r="DW37" s="681"/>
      <c r="DX37" s="681"/>
      <c r="DY37" s="681"/>
      <c r="DZ37" s="681"/>
      <c r="EA37" s="681"/>
      <c r="EB37" s="681"/>
      <c r="EC37" s="681"/>
      <c r="ED37" s="681"/>
      <c r="EE37" s="681"/>
      <c r="EF37" s="681"/>
      <c r="EG37" s="681"/>
      <c r="EH37" s="681"/>
      <c r="EI37" s="681"/>
    </row>
    <row r="38" spans="1:139" s="680" customFormat="1" x14ac:dyDescent="0.2">
      <c r="A38" s="678"/>
      <c r="B38" s="678"/>
      <c r="C38" s="678"/>
      <c r="D38" s="678"/>
      <c r="E38" s="679"/>
      <c r="N38" s="681"/>
      <c r="O38" s="681"/>
      <c r="P38" s="681"/>
      <c r="Q38" s="681"/>
      <c r="R38" s="681"/>
      <c r="S38" s="681"/>
      <c r="T38" s="681"/>
      <c r="U38" s="681"/>
      <c r="V38" s="681"/>
      <c r="W38" s="681"/>
      <c r="X38" s="681"/>
      <c r="Y38" s="681"/>
      <c r="Z38" s="681"/>
      <c r="AA38" s="681"/>
      <c r="AB38" s="681"/>
      <c r="AC38" s="681"/>
      <c r="AD38" s="681"/>
      <c r="AE38" s="681"/>
      <c r="AF38" s="681"/>
      <c r="AG38" s="681"/>
      <c r="AH38" s="681"/>
      <c r="AI38" s="681"/>
      <c r="AJ38" s="681"/>
      <c r="AK38" s="681"/>
      <c r="AL38" s="681"/>
      <c r="AM38" s="681"/>
      <c r="AN38" s="681"/>
      <c r="AO38" s="681"/>
      <c r="AP38" s="681"/>
      <c r="AQ38" s="681"/>
      <c r="AR38" s="681"/>
      <c r="AS38" s="681"/>
      <c r="AT38" s="681"/>
      <c r="AU38" s="681"/>
      <c r="AV38" s="681"/>
      <c r="AW38" s="681"/>
      <c r="AX38" s="681"/>
      <c r="AY38" s="681"/>
      <c r="AZ38" s="681"/>
      <c r="BA38" s="681"/>
      <c r="BB38" s="681"/>
      <c r="BC38" s="681"/>
      <c r="BD38" s="681"/>
      <c r="BE38" s="681"/>
      <c r="BF38" s="681"/>
      <c r="BG38" s="681"/>
      <c r="BH38" s="681"/>
      <c r="BI38" s="681"/>
      <c r="BJ38" s="681"/>
      <c r="BK38" s="681"/>
      <c r="BL38" s="681"/>
      <c r="BM38" s="681"/>
      <c r="BN38" s="681"/>
      <c r="BO38" s="681"/>
      <c r="BP38" s="681"/>
      <c r="BQ38" s="681"/>
      <c r="BR38" s="681"/>
      <c r="BS38" s="681"/>
      <c r="BT38" s="681"/>
      <c r="BU38" s="681"/>
      <c r="BV38" s="681"/>
      <c r="BW38" s="681"/>
      <c r="BX38" s="681"/>
      <c r="BY38" s="681"/>
      <c r="BZ38" s="681"/>
      <c r="CA38" s="681"/>
      <c r="CB38" s="681"/>
      <c r="CC38" s="681"/>
      <c r="CD38" s="681"/>
      <c r="CE38" s="681"/>
      <c r="CF38" s="681"/>
      <c r="CG38" s="681"/>
      <c r="CH38" s="681"/>
      <c r="CI38" s="681"/>
      <c r="CJ38" s="681"/>
      <c r="CK38" s="681"/>
      <c r="CL38" s="681"/>
      <c r="CM38" s="681"/>
      <c r="CN38" s="681"/>
      <c r="CO38" s="681"/>
      <c r="CP38" s="681"/>
      <c r="CQ38" s="681"/>
      <c r="CR38" s="681"/>
      <c r="CS38" s="681"/>
      <c r="CT38" s="681"/>
      <c r="CU38" s="681"/>
      <c r="CV38" s="681"/>
      <c r="CW38" s="681"/>
      <c r="CX38" s="681"/>
      <c r="CY38" s="681"/>
      <c r="CZ38" s="681"/>
      <c r="DA38" s="681"/>
      <c r="DB38" s="681"/>
      <c r="DC38" s="681"/>
      <c r="DD38" s="681"/>
      <c r="DE38" s="681"/>
      <c r="DF38" s="681"/>
      <c r="DG38" s="681"/>
      <c r="DH38" s="681"/>
      <c r="DI38" s="681"/>
      <c r="DJ38" s="681"/>
      <c r="DK38" s="681"/>
      <c r="DL38" s="681"/>
      <c r="DM38" s="681"/>
      <c r="DN38" s="681"/>
      <c r="DO38" s="681"/>
      <c r="DP38" s="681"/>
      <c r="DQ38" s="681"/>
      <c r="DR38" s="681"/>
      <c r="DS38" s="681"/>
      <c r="DT38" s="681"/>
      <c r="DU38" s="681"/>
      <c r="DV38" s="681"/>
      <c r="DW38" s="681"/>
      <c r="DX38" s="681"/>
      <c r="DY38" s="681"/>
      <c r="DZ38" s="681"/>
      <c r="EA38" s="681"/>
      <c r="EB38" s="681"/>
      <c r="EC38" s="681"/>
      <c r="ED38" s="681"/>
      <c r="EE38" s="681"/>
      <c r="EF38" s="681"/>
      <c r="EG38" s="681"/>
      <c r="EH38" s="681"/>
      <c r="EI38" s="681"/>
    </row>
    <row r="39" spans="1:139" s="680" customFormat="1" x14ac:dyDescent="0.2">
      <c r="A39" s="678"/>
      <c r="B39" s="678"/>
      <c r="C39" s="678"/>
      <c r="D39" s="678"/>
      <c r="E39" s="679"/>
      <c r="N39" s="681"/>
      <c r="O39" s="681"/>
      <c r="P39" s="681"/>
      <c r="Q39" s="681"/>
      <c r="R39" s="681"/>
      <c r="S39" s="681"/>
      <c r="T39" s="681"/>
      <c r="U39" s="681"/>
      <c r="V39" s="681"/>
      <c r="W39" s="681"/>
      <c r="X39" s="681"/>
      <c r="Y39" s="681"/>
      <c r="Z39" s="681"/>
      <c r="AA39" s="681"/>
      <c r="AB39" s="681"/>
      <c r="AC39" s="681"/>
      <c r="AD39" s="681"/>
      <c r="AE39" s="681"/>
      <c r="AF39" s="681"/>
      <c r="AG39" s="681"/>
      <c r="AH39" s="681"/>
      <c r="AI39" s="681"/>
      <c r="AJ39" s="681"/>
      <c r="AK39" s="681"/>
      <c r="AL39" s="681"/>
      <c r="AM39" s="681"/>
      <c r="AN39" s="681"/>
      <c r="AO39" s="681"/>
      <c r="AP39" s="681"/>
      <c r="AQ39" s="681"/>
      <c r="AR39" s="681"/>
      <c r="AS39" s="681"/>
      <c r="AT39" s="681"/>
      <c r="AU39" s="681"/>
      <c r="AV39" s="681"/>
      <c r="AW39" s="681"/>
      <c r="AX39" s="681"/>
      <c r="AY39" s="681"/>
      <c r="AZ39" s="681"/>
      <c r="BA39" s="681"/>
      <c r="BB39" s="681"/>
      <c r="BC39" s="681"/>
      <c r="BD39" s="681"/>
      <c r="BE39" s="681"/>
      <c r="BF39" s="681"/>
      <c r="BG39" s="681"/>
      <c r="BH39" s="681"/>
      <c r="BI39" s="681"/>
      <c r="BJ39" s="681"/>
      <c r="BK39" s="681"/>
      <c r="BL39" s="681"/>
      <c r="BM39" s="681"/>
      <c r="BN39" s="681"/>
      <c r="BO39" s="681"/>
      <c r="BP39" s="681"/>
      <c r="BQ39" s="681"/>
      <c r="BR39" s="681"/>
      <c r="BS39" s="681"/>
      <c r="BT39" s="681"/>
      <c r="BU39" s="681"/>
      <c r="BV39" s="681"/>
      <c r="BW39" s="681"/>
      <c r="BX39" s="681"/>
      <c r="BY39" s="681"/>
      <c r="BZ39" s="681"/>
      <c r="CA39" s="681"/>
      <c r="CB39" s="681"/>
      <c r="CC39" s="681"/>
      <c r="CD39" s="681"/>
      <c r="CE39" s="681"/>
      <c r="CF39" s="681"/>
      <c r="CG39" s="681"/>
      <c r="CH39" s="681"/>
      <c r="CI39" s="681"/>
      <c r="CJ39" s="681"/>
      <c r="CK39" s="681"/>
      <c r="CL39" s="681"/>
      <c r="CM39" s="681"/>
      <c r="CN39" s="681"/>
      <c r="CO39" s="681"/>
      <c r="CP39" s="681"/>
      <c r="CQ39" s="681"/>
      <c r="CR39" s="681"/>
      <c r="CS39" s="681"/>
      <c r="CT39" s="681"/>
      <c r="CU39" s="681"/>
      <c r="CV39" s="681"/>
      <c r="CW39" s="681"/>
      <c r="CX39" s="681"/>
      <c r="CY39" s="681"/>
      <c r="CZ39" s="681"/>
      <c r="DA39" s="681"/>
      <c r="DB39" s="681"/>
      <c r="DC39" s="681"/>
      <c r="DD39" s="681"/>
      <c r="DE39" s="681"/>
      <c r="DF39" s="681"/>
      <c r="DG39" s="681"/>
      <c r="DH39" s="681"/>
      <c r="DI39" s="681"/>
      <c r="DJ39" s="681"/>
      <c r="DK39" s="681"/>
      <c r="DL39" s="681"/>
      <c r="DM39" s="681"/>
      <c r="DN39" s="681"/>
      <c r="DO39" s="681"/>
      <c r="DP39" s="681"/>
      <c r="DQ39" s="681"/>
      <c r="DR39" s="681"/>
      <c r="DS39" s="681"/>
      <c r="DT39" s="681"/>
      <c r="DU39" s="681"/>
      <c r="DV39" s="681"/>
      <c r="DW39" s="681"/>
      <c r="DX39" s="681"/>
      <c r="DY39" s="681"/>
      <c r="DZ39" s="681"/>
      <c r="EA39" s="681"/>
      <c r="EB39" s="681"/>
      <c r="EC39" s="681"/>
      <c r="ED39" s="681"/>
      <c r="EE39" s="681"/>
      <c r="EF39" s="681"/>
      <c r="EG39" s="681"/>
      <c r="EH39" s="681"/>
      <c r="EI39" s="681"/>
    </row>
    <row r="41" spans="1:139" s="680" customFormat="1" x14ac:dyDescent="0.2">
      <c r="A41" s="678"/>
      <c r="B41" s="678"/>
      <c r="C41" s="678"/>
      <c r="D41" s="678"/>
      <c r="E41" s="679"/>
      <c r="N41" s="681"/>
      <c r="O41" s="681"/>
      <c r="P41" s="681"/>
      <c r="Q41" s="681"/>
      <c r="R41" s="681"/>
      <c r="S41" s="681"/>
      <c r="T41" s="681"/>
      <c r="U41" s="681"/>
      <c r="V41" s="681"/>
      <c r="W41" s="681"/>
      <c r="X41" s="681"/>
      <c r="Y41" s="681"/>
      <c r="Z41" s="681"/>
      <c r="AA41" s="681"/>
      <c r="AB41" s="681"/>
      <c r="AC41" s="681"/>
      <c r="AD41" s="681"/>
      <c r="AE41" s="681"/>
      <c r="AF41" s="681"/>
      <c r="AG41" s="681"/>
      <c r="AH41" s="681"/>
      <c r="AI41" s="681"/>
      <c r="AJ41" s="681"/>
      <c r="AK41" s="681"/>
      <c r="AL41" s="681"/>
      <c r="AM41" s="681"/>
      <c r="AN41" s="681"/>
      <c r="AO41" s="681"/>
      <c r="AP41" s="681"/>
      <c r="AQ41" s="681"/>
      <c r="AR41" s="681"/>
      <c r="AS41" s="681"/>
      <c r="AT41" s="681"/>
      <c r="AU41" s="681"/>
      <c r="AV41" s="681"/>
      <c r="AW41" s="681"/>
      <c r="AX41" s="681"/>
      <c r="AY41" s="681"/>
      <c r="AZ41" s="681"/>
      <c r="BA41" s="681"/>
      <c r="BB41" s="681"/>
      <c r="BC41" s="681"/>
      <c r="BD41" s="681"/>
      <c r="BE41" s="681"/>
      <c r="BF41" s="681"/>
      <c r="BG41" s="681"/>
      <c r="BH41" s="681"/>
      <c r="BI41" s="681"/>
      <c r="BJ41" s="681"/>
      <c r="BK41" s="681"/>
      <c r="BL41" s="681"/>
      <c r="BM41" s="681"/>
      <c r="BN41" s="681"/>
      <c r="BO41" s="681"/>
      <c r="BP41" s="681"/>
      <c r="BQ41" s="681"/>
      <c r="BR41" s="681"/>
      <c r="BS41" s="681"/>
      <c r="BT41" s="681"/>
      <c r="BU41" s="681"/>
      <c r="BV41" s="681"/>
      <c r="BW41" s="681"/>
      <c r="BX41" s="681"/>
      <c r="BY41" s="681"/>
      <c r="BZ41" s="681"/>
      <c r="CA41" s="681"/>
      <c r="CB41" s="681"/>
      <c r="CC41" s="681"/>
      <c r="CD41" s="681"/>
      <c r="CE41" s="681"/>
      <c r="CF41" s="681"/>
      <c r="CG41" s="681"/>
      <c r="CH41" s="681"/>
      <c r="CI41" s="681"/>
      <c r="CJ41" s="681"/>
      <c r="CK41" s="681"/>
      <c r="CL41" s="681"/>
      <c r="CM41" s="681"/>
      <c r="CN41" s="681"/>
      <c r="CO41" s="681"/>
      <c r="CP41" s="681"/>
      <c r="CQ41" s="681"/>
      <c r="CR41" s="681"/>
      <c r="CS41" s="681"/>
      <c r="CT41" s="681"/>
      <c r="CU41" s="681"/>
      <c r="CV41" s="681"/>
      <c r="CW41" s="681"/>
      <c r="CX41" s="681"/>
      <c r="CY41" s="681"/>
      <c r="CZ41" s="681"/>
      <c r="DA41" s="681"/>
      <c r="DB41" s="681"/>
      <c r="DC41" s="681"/>
      <c r="DD41" s="681"/>
      <c r="DE41" s="681"/>
      <c r="DF41" s="681"/>
      <c r="DG41" s="681"/>
      <c r="DH41" s="681"/>
      <c r="DI41" s="681"/>
      <c r="DJ41" s="681"/>
      <c r="DK41" s="681"/>
      <c r="DL41" s="681"/>
      <c r="DM41" s="681"/>
      <c r="DN41" s="681"/>
      <c r="DO41" s="681"/>
      <c r="DP41" s="681"/>
      <c r="DQ41" s="681"/>
      <c r="DR41" s="681"/>
      <c r="DS41" s="681"/>
      <c r="DT41" s="681"/>
      <c r="DU41" s="681"/>
      <c r="DV41" s="681"/>
      <c r="DW41" s="681"/>
      <c r="DX41" s="681"/>
      <c r="DY41" s="681"/>
      <c r="DZ41" s="681"/>
      <c r="EA41" s="681"/>
      <c r="EB41" s="681"/>
      <c r="EC41" s="681"/>
      <c r="ED41" s="681"/>
      <c r="EE41" s="681"/>
      <c r="EF41" s="681"/>
      <c r="EG41" s="681"/>
      <c r="EH41" s="681"/>
      <c r="EI41" s="681"/>
    </row>
    <row r="42" spans="1:139" s="680" customFormat="1" x14ac:dyDescent="0.2">
      <c r="A42" s="678"/>
      <c r="B42" s="678"/>
      <c r="C42" s="678"/>
      <c r="D42" s="678"/>
      <c r="E42" s="679"/>
      <c r="N42" s="681"/>
      <c r="O42" s="681"/>
      <c r="P42" s="681"/>
      <c r="Q42" s="681"/>
      <c r="R42" s="681"/>
      <c r="S42" s="681"/>
      <c r="T42" s="681"/>
      <c r="U42" s="681"/>
      <c r="V42" s="681"/>
      <c r="W42" s="681"/>
      <c r="X42" s="681"/>
      <c r="Y42" s="681"/>
      <c r="Z42" s="681"/>
      <c r="AA42" s="681"/>
      <c r="AB42" s="681"/>
      <c r="AC42" s="681"/>
      <c r="AD42" s="681"/>
      <c r="AE42" s="681"/>
      <c r="AF42" s="681"/>
      <c r="AG42" s="681"/>
      <c r="AH42" s="681"/>
      <c r="AI42" s="681"/>
      <c r="AJ42" s="681"/>
      <c r="AK42" s="681"/>
      <c r="AL42" s="681"/>
      <c r="AM42" s="681"/>
      <c r="AN42" s="681"/>
      <c r="AO42" s="681"/>
      <c r="AP42" s="681"/>
      <c r="AQ42" s="681"/>
      <c r="AR42" s="681"/>
      <c r="AS42" s="681"/>
      <c r="AT42" s="681"/>
      <c r="AU42" s="681"/>
      <c r="AV42" s="681"/>
      <c r="AW42" s="681"/>
      <c r="AX42" s="681"/>
      <c r="AY42" s="681"/>
      <c r="AZ42" s="681"/>
      <c r="BA42" s="681"/>
      <c r="BB42" s="681"/>
      <c r="BC42" s="681"/>
      <c r="BD42" s="681"/>
      <c r="BE42" s="681"/>
      <c r="BF42" s="681"/>
      <c r="BG42" s="681"/>
      <c r="BH42" s="681"/>
      <c r="BI42" s="681"/>
      <c r="BJ42" s="681"/>
      <c r="BK42" s="681"/>
      <c r="BL42" s="681"/>
      <c r="BM42" s="681"/>
      <c r="BN42" s="681"/>
      <c r="BO42" s="681"/>
      <c r="BP42" s="681"/>
      <c r="BQ42" s="681"/>
      <c r="BR42" s="681"/>
      <c r="BS42" s="681"/>
      <c r="BT42" s="681"/>
      <c r="BU42" s="681"/>
      <c r="BV42" s="681"/>
      <c r="BW42" s="681"/>
      <c r="BX42" s="681"/>
      <c r="BY42" s="681"/>
      <c r="BZ42" s="681"/>
      <c r="CA42" s="681"/>
      <c r="CB42" s="681"/>
      <c r="CC42" s="681"/>
      <c r="CD42" s="681"/>
      <c r="CE42" s="681"/>
      <c r="CF42" s="681"/>
      <c r="CG42" s="681"/>
      <c r="CH42" s="681"/>
      <c r="CI42" s="681"/>
      <c r="CJ42" s="681"/>
      <c r="CK42" s="681"/>
      <c r="CL42" s="681"/>
      <c r="CM42" s="681"/>
      <c r="CN42" s="681"/>
      <c r="CO42" s="681"/>
      <c r="CP42" s="681"/>
      <c r="CQ42" s="681"/>
      <c r="CR42" s="681"/>
      <c r="CS42" s="681"/>
      <c r="CT42" s="681"/>
      <c r="CU42" s="681"/>
      <c r="CV42" s="681"/>
      <c r="CW42" s="681"/>
      <c r="CX42" s="681"/>
      <c r="CY42" s="681"/>
      <c r="CZ42" s="681"/>
      <c r="DA42" s="681"/>
      <c r="DB42" s="681"/>
      <c r="DC42" s="681"/>
      <c r="DD42" s="681"/>
      <c r="DE42" s="681"/>
      <c r="DF42" s="681"/>
      <c r="DG42" s="681"/>
      <c r="DH42" s="681"/>
      <c r="DI42" s="681"/>
      <c r="DJ42" s="681"/>
      <c r="DK42" s="681"/>
      <c r="DL42" s="681"/>
      <c r="DM42" s="681"/>
      <c r="DN42" s="681"/>
      <c r="DO42" s="681"/>
      <c r="DP42" s="681"/>
      <c r="DQ42" s="681"/>
      <c r="DR42" s="681"/>
      <c r="DS42" s="681"/>
      <c r="DT42" s="681"/>
      <c r="DU42" s="681"/>
      <c r="DV42" s="681"/>
      <c r="DW42" s="681"/>
      <c r="DX42" s="681"/>
      <c r="DY42" s="681"/>
      <c r="DZ42" s="681"/>
      <c r="EA42" s="681"/>
      <c r="EB42" s="681"/>
      <c r="EC42" s="681"/>
      <c r="ED42" s="681"/>
      <c r="EE42" s="681"/>
      <c r="EF42" s="681"/>
      <c r="EG42" s="681"/>
      <c r="EH42" s="681"/>
      <c r="EI42" s="681"/>
    </row>
    <row r="43" spans="1:139" s="680" customFormat="1" x14ac:dyDescent="0.2">
      <c r="A43" s="678"/>
      <c r="B43" s="678"/>
      <c r="C43" s="678"/>
      <c r="D43" s="678"/>
      <c r="E43" s="679"/>
      <c r="N43" s="681"/>
      <c r="O43" s="681"/>
      <c r="P43" s="681"/>
      <c r="Q43" s="681"/>
      <c r="R43" s="681"/>
      <c r="S43" s="681"/>
      <c r="T43" s="681"/>
      <c r="U43" s="681"/>
      <c r="V43" s="681"/>
      <c r="W43" s="681"/>
      <c r="X43" s="681"/>
      <c r="Y43" s="681"/>
      <c r="Z43" s="681"/>
      <c r="AA43" s="681"/>
      <c r="AB43" s="681"/>
      <c r="AC43" s="681"/>
      <c r="AD43" s="681"/>
      <c r="AE43" s="681"/>
      <c r="AF43" s="681"/>
      <c r="AG43" s="681"/>
      <c r="AH43" s="681"/>
      <c r="AI43" s="681"/>
      <c r="AJ43" s="681"/>
      <c r="AK43" s="681"/>
      <c r="AL43" s="681"/>
      <c r="AM43" s="681"/>
      <c r="AN43" s="681"/>
      <c r="AO43" s="681"/>
      <c r="AP43" s="681"/>
      <c r="AQ43" s="681"/>
      <c r="AR43" s="681"/>
      <c r="AS43" s="681"/>
      <c r="AT43" s="681"/>
      <c r="AU43" s="681"/>
      <c r="AV43" s="681"/>
      <c r="AW43" s="681"/>
      <c r="AX43" s="681"/>
      <c r="AY43" s="681"/>
      <c r="AZ43" s="681"/>
      <c r="BA43" s="681"/>
      <c r="BB43" s="681"/>
      <c r="BC43" s="681"/>
      <c r="BD43" s="681"/>
      <c r="BE43" s="681"/>
      <c r="BF43" s="681"/>
      <c r="BG43" s="681"/>
      <c r="BH43" s="681"/>
      <c r="BI43" s="681"/>
      <c r="BJ43" s="681"/>
      <c r="BK43" s="681"/>
      <c r="BL43" s="681"/>
      <c r="BM43" s="681"/>
      <c r="BN43" s="681"/>
      <c r="BO43" s="681"/>
      <c r="BP43" s="681"/>
      <c r="BQ43" s="681"/>
      <c r="BR43" s="681"/>
      <c r="BS43" s="681"/>
      <c r="BT43" s="681"/>
      <c r="BU43" s="681"/>
      <c r="BV43" s="681"/>
      <c r="BW43" s="681"/>
      <c r="BX43" s="681"/>
      <c r="BY43" s="681"/>
      <c r="BZ43" s="681"/>
      <c r="CA43" s="681"/>
      <c r="CB43" s="681"/>
      <c r="CC43" s="681"/>
      <c r="CD43" s="681"/>
      <c r="CE43" s="681"/>
      <c r="CF43" s="681"/>
      <c r="CG43" s="681"/>
      <c r="CH43" s="681"/>
      <c r="CI43" s="681"/>
      <c r="CJ43" s="681"/>
      <c r="CK43" s="681"/>
      <c r="CL43" s="681"/>
      <c r="CM43" s="681"/>
      <c r="CN43" s="681"/>
      <c r="CO43" s="681"/>
      <c r="CP43" s="681"/>
      <c r="CQ43" s="681"/>
      <c r="CR43" s="681"/>
      <c r="CS43" s="681"/>
      <c r="CT43" s="681"/>
      <c r="CU43" s="681"/>
      <c r="CV43" s="681"/>
      <c r="CW43" s="681"/>
      <c r="CX43" s="681"/>
      <c r="CY43" s="681"/>
      <c r="CZ43" s="681"/>
      <c r="DA43" s="681"/>
      <c r="DB43" s="681"/>
      <c r="DC43" s="681"/>
      <c r="DD43" s="681"/>
      <c r="DE43" s="681"/>
      <c r="DF43" s="681"/>
      <c r="DG43" s="681"/>
      <c r="DH43" s="681"/>
      <c r="DI43" s="681"/>
      <c r="DJ43" s="681"/>
      <c r="DK43" s="681"/>
      <c r="DL43" s="681"/>
      <c r="DM43" s="681"/>
      <c r="DN43" s="681"/>
      <c r="DO43" s="681"/>
      <c r="DP43" s="681"/>
      <c r="DQ43" s="681"/>
      <c r="DR43" s="681"/>
      <c r="DS43" s="681"/>
      <c r="DT43" s="681"/>
      <c r="DU43" s="681"/>
      <c r="DV43" s="681"/>
      <c r="DW43" s="681"/>
      <c r="DX43" s="681"/>
      <c r="DY43" s="681"/>
      <c r="DZ43" s="681"/>
      <c r="EA43" s="681"/>
      <c r="EB43" s="681"/>
      <c r="EC43" s="681"/>
      <c r="ED43" s="681"/>
      <c r="EE43" s="681"/>
      <c r="EF43" s="681"/>
      <c r="EG43" s="681"/>
      <c r="EH43" s="681"/>
      <c r="EI43" s="681"/>
    </row>
    <row r="44" spans="1:139" s="680" customFormat="1" x14ac:dyDescent="0.2">
      <c r="A44" s="678"/>
      <c r="B44" s="678"/>
      <c r="C44" s="678"/>
      <c r="D44" s="678"/>
      <c r="E44" s="679"/>
      <c r="N44" s="681"/>
      <c r="O44" s="681"/>
      <c r="P44" s="681"/>
      <c r="Q44" s="681"/>
      <c r="R44" s="681"/>
      <c r="S44" s="681"/>
      <c r="T44" s="681"/>
      <c r="U44" s="681"/>
      <c r="V44" s="681"/>
      <c r="W44" s="681"/>
      <c r="X44" s="681"/>
      <c r="Y44" s="681"/>
      <c r="Z44" s="681"/>
      <c r="AA44" s="681"/>
      <c r="AB44" s="681"/>
      <c r="AC44" s="681"/>
      <c r="AD44" s="681"/>
      <c r="AE44" s="681"/>
      <c r="AF44" s="681"/>
      <c r="AG44" s="681"/>
      <c r="AH44" s="681"/>
      <c r="AI44" s="681"/>
      <c r="AJ44" s="681"/>
      <c r="AK44" s="681"/>
      <c r="AL44" s="681"/>
      <c r="AM44" s="681"/>
      <c r="AN44" s="681"/>
      <c r="AO44" s="681"/>
      <c r="AP44" s="681"/>
      <c r="AQ44" s="681"/>
      <c r="AR44" s="681"/>
      <c r="AS44" s="681"/>
      <c r="AT44" s="681"/>
      <c r="AU44" s="681"/>
      <c r="AV44" s="681"/>
      <c r="AW44" s="681"/>
      <c r="AX44" s="681"/>
      <c r="AY44" s="681"/>
      <c r="AZ44" s="681"/>
      <c r="BA44" s="681"/>
      <c r="BB44" s="681"/>
      <c r="BC44" s="681"/>
      <c r="BD44" s="681"/>
      <c r="BE44" s="681"/>
      <c r="BF44" s="681"/>
      <c r="BG44" s="681"/>
      <c r="BH44" s="681"/>
      <c r="BI44" s="681"/>
      <c r="BJ44" s="681"/>
      <c r="BK44" s="681"/>
      <c r="BL44" s="681"/>
      <c r="BM44" s="681"/>
      <c r="BN44" s="681"/>
      <c r="BO44" s="681"/>
      <c r="BP44" s="681"/>
      <c r="BQ44" s="681"/>
      <c r="BR44" s="681"/>
      <c r="BS44" s="681"/>
      <c r="BT44" s="681"/>
      <c r="BU44" s="681"/>
      <c r="BV44" s="681"/>
      <c r="BW44" s="681"/>
      <c r="BX44" s="681"/>
      <c r="BY44" s="681"/>
      <c r="BZ44" s="681"/>
      <c r="CA44" s="681"/>
      <c r="CB44" s="681"/>
      <c r="CC44" s="681"/>
      <c r="CD44" s="681"/>
      <c r="CE44" s="681"/>
      <c r="CF44" s="681"/>
      <c r="CG44" s="681"/>
      <c r="CH44" s="681"/>
      <c r="CI44" s="681"/>
      <c r="CJ44" s="681"/>
      <c r="CK44" s="681"/>
      <c r="CL44" s="681"/>
      <c r="CM44" s="681"/>
      <c r="CN44" s="681"/>
      <c r="CO44" s="681"/>
      <c r="CP44" s="681"/>
      <c r="CQ44" s="681"/>
      <c r="CR44" s="681"/>
      <c r="CS44" s="681"/>
      <c r="CT44" s="681"/>
      <c r="CU44" s="681"/>
      <c r="CV44" s="681"/>
      <c r="CW44" s="681"/>
      <c r="CX44" s="681"/>
      <c r="CY44" s="681"/>
      <c r="CZ44" s="681"/>
      <c r="DA44" s="681"/>
      <c r="DB44" s="681"/>
      <c r="DC44" s="681"/>
      <c r="DD44" s="681"/>
      <c r="DE44" s="681"/>
      <c r="DF44" s="681"/>
      <c r="DG44" s="681"/>
      <c r="DH44" s="681"/>
      <c r="DI44" s="681"/>
      <c r="DJ44" s="681"/>
      <c r="DK44" s="681"/>
      <c r="DL44" s="681"/>
      <c r="DM44" s="681"/>
      <c r="DN44" s="681"/>
      <c r="DO44" s="681"/>
      <c r="DP44" s="681"/>
      <c r="DQ44" s="681"/>
      <c r="DR44" s="681"/>
      <c r="DS44" s="681"/>
      <c r="DT44" s="681"/>
      <c r="DU44" s="681"/>
      <c r="DV44" s="681"/>
      <c r="DW44" s="681"/>
      <c r="DX44" s="681"/>
      <c r="DY44" s="681"/>
      <c r="DZ44" s="681"/>
      <c r="EA44" s="681"/>
      <c r="EB44" s="681"/>
      <c r="EC44" s="681"/>
      <c r="ED44" s="681"/>
      <c r="EE44" s="681"/>
      <c r="EF44" s="681"/>
      <c r="EG44" s="681"/>
      <c r="EH44" s="681"/>
      <c r="EI44" s="681"/>
    </row>
    <row r="45" spans="1:139" s="680" customFormat="1" x14ac:dyDescent="0.2">
      <c r="A45" s="678"/>
      <c r="B45" s="678"/>
      <c r="C45" s="678"/>
      <c r="D45" s="678"/>
      <c r="E45" s="679"/>
      <c r="N45" s="681"/>
      <c r="O45" s="681"/>
      <c r="P45" s="681"/>
      <c r="Q45" s="681"/>
      <c r="R45" s="681"/>
      <c r="S45" s="681"/>
      <c r="T45" s="681"/>
      <c r="U45" s="681"/>
      <c r="V45" s="681"/>
      <c r="W45" s="681"/>
      <c r="X45" s="681"/>
      <c r="Y45" s="681"/>
      <c r="Z45" s="681"/>
      <c r="AA45" s="681"/>
      <c r="AB45" s="681"/>
      <c r="AC45" s="681"/>
      <c r="AD45" s="681"/>
      <c r="AE45" s="681"/>
      <c r="AF45" s="681"/>
      <c r="AG45" s="681"/>
      <c r="AH45" s="681"/>
      <c r="AI45" s="681"/>
      <c r="AJ45" s="681"/>
      <c r="AK45" s="681"/>
      <c r="AL45" s="681"/>
      <c r="AM45" s="681"/>
      <c r="AN45" s="681"/>
      <c r="AO45" s="681"/>
      <c r="AP45" s="681"/>
      <c r="AQ45" s="681"/>
      <c r="AR45" s="681"/>
      <c r="AS45" s="681"/>
      <c r="AT45" s="681"/>
      <c r="AU45" s="681"/>
      <c r="AV45" s="681"/>
      <c r="AW45" s="681"/>
      <c r="AX45" s="681"/>
      <c r="AY45" s="681"/>
      <c r="AZ45" s="681"/>
      <c r="BA45" s="681"/>
      <c r="BB45" s="681"/>
      <c r="BC45" s="681"/>
      <c r="BD45" s="681"/>
      <c r="BE45" s="681"/>
      <c r="BF45" s="681"/>
      <c r="BG45" s="681"/>
      <c r="BH45" s="681"/>
      <c r="BI45" s="681"/>
      <c r="BJ45" s="681"/>
      <c r="BK45" s="681"/>
      <c r="BL45" s="681"/>
      <c r="BM45" s="681"/>
      <c r="BN45" s="681"/>
      <c r="BO45" s="681"/>
      <c r="BP45" s="681"/>
      <c r="BQ45" s="681"/>
      <c r="BR45" s="681"/>
      <c r="BS45" s="681"/>
      <c r="BT45" s="681"/>
      <c r="BU45" s="681"/>
      <c r="BV45" s="681"/>
      <c r="BW45" s="681"/>
      <c r="BX45" s="681"/>
      <c r="BY45" s="681"/>
      <c r="BZ45" s="681"/>
      <c r="CA45" s="681"/>
      <c r="CB45" s="681"/>
      <c r="CC45" s="681"/>
      <c r="CD45" s="681"/>
      <c r="CE45" s="681"/>
      <c r="CF45" s="681"/>
      <c r="CG45" s="681"/>
      <c r="CH45" s="681"/>
      <c r="CI45" s="681"/>
      <c r="CJ45" s="681"/>
      <c r="CK45" s="681"/>
      <c r="CL45" s="681"/>
      <c r="CM45" s="681"/>
      <c r="CN45" s="681"/>
      <c r="CO45" s="681"/>
      <c r="CP45" s="681"/>
      <c r="CQ45" s="681"/>
      <c r="CR45" s="681"/>
      <c r="CS45" s="681"/>
      <c r="CT45" s="681"/>
      <c r="CU45" s="681"/>
      <c r="CV45" s="681"/>
      <c r="CW45" s="681"/>
      <c r="CX45" s="681"/>
      <c r="CY45" s="681"/>
      <c r="CZ45" s="681"/>
      <c r="DA45" s="681"/>
      <c r="DB45" s="681"/>
      <c r="DC45" s="681"/>
      <c r="DD45" s="681"/>
      <c r="DE45" s="681"/>
      <c r="DF45" s="681"/>
      <c r="DG45" s="681"/>
      <c r="DH45" s="681"/>
      <c r="DI45" s="681"/>
      <c r="DJ45" s="681"/>
      <c r="DK45" s="681"/>
      <c r="DL45" s="681"/>
      <c r="DM45" s="681"/>
      <c r="DN45" s="681"/>
      <c r="DO45" s="681"/>
      <c r="DP45" s="681"/>
      <c r="DQ45" s="681"/>
      <c r="DR45" s="681"/>
      <c r="DS45" s="681"/>
      <c r="DT45" s="681"/>
      <c r="DU45" s="681"/>
      <c r="DV45" s="681"/>
      <c r="DW45" s="681"/>
      <c r="DX45" s="681"/>
      <c r="DY45" s="681"/>
      <c r="DZ45" s="681"/>
      <c r="EA45" s="681"/>
      <c r="EB45" s="681"/>
      <c r="EC45" s="681"/>
      <c r="ED45" s="681"/>
      <c r="EE45" s="681"/>
      <c r="EF45" s="681"/>
      <c r="EG45" s="681"/>
      <c r="EH45" s="681"/>
      <c r="EI45" s="681"/>
    </row>
    <row r="46" spans="1:139" s="680" customFormat="1" x14ac:dyDescent="0.2">
      <c r="A46" s="678"/>
      <c r="B46" s="678"/>
      <c r="C46" s="678"/>
      <c r="D46" s="678"/>
      <c r="E46" s="679"/>
      <c r="N46" s="681"/>
      <c r="O46" s="681"/>
      <c r="P46" s="681"/>
      <c r="Q46" s="681"/>
      <c r="R46" s="681"/>
      <c r="S46" s="681"/>
      <c r="T46" s="681"/>
      <c r="U46" s="681"/>
      <c r="V46" s="681"/>
      <c r="W46" s="681"/>
      <c r="X46" s="681"/>
      <c r="Y46" s="681"/>
      <c r="Z46" s="681"/>
      <c r="AA46" s="681"/>
      <c r="AB46" s="681"/>
      <c r="AC46" s="681"/>
      <c r="AD46" s="681"/>
      <c r="AE46" s="681"/>
      <c r="AF46" s="681"/>
      <c r="AG46" s="681"/>
      <c r="AH46" s="681"/>
      <c r="AI46" s="681"/>
      <c r="AJ46" s="681"/>
      <c r="AK46" s="681"/>
      <c r="AL46" s="681"/>
      <c r="AM46" s="681"/>
      <c r="AN46" s="681"/>
      <c r="AO46" s="681"/>
      <c r="AP46" s="681"/>
      <c r="AQ46" s="681"/>
      <c r="AR46" s="681"/>
      <c r="AS46" s="681"/>
      <c r="AT46" s="681"/>
      <c r="AU46" s="681"/>
      <c r="AV46" s="681"/>
      <c r="AW46" s="681"/>
      <c r="AX46" s="681"/>
      <c r="AY46" s="681"/>
      <c r="AZ46" s="681"/>
      <c r="BA46" s="681"/>
      <c r="BB46" s="681"/>
      <c r="BC46" s="681"/>
      <c r="BD46" s="681"/>
      <c r="BE46" s="681"/>
      <c r="BF46" s="681"/>
      <c r="BG46" s="681"/>
      <c r="BH46" s="681"/>
      <c r="BI46" s="681"/>
      <c r="BJ46" s="681"/>
      <c r="BK46" s="681"/>
      <c r="BL46" s="681"/>
      <c r="BM46" s="681"/>
      <c r="BN46" s="681"/>
      <c r="BO46" s="681"/>
      <c r="BP46" s="681"/>
      <c r="BQ46" s="681"/>
      <c r="BR46" s="681"/>
      <c r="BS46" s="681"/>
      <c r="BT46" s="681"/>
      <c r="BU46" s="681"/>
      <c r="BV46" s="681"/>
      <c r="BW46" s="681"/>
      <c r="BX46" s="681"/>
      <c r="BY46" s="681"/>
      <c r="BZ46" s="681"/>
      <c r="CA46" s="681"/>
      <c r="CB46" s="681"/>
      <c r="CC46" s="681"/>
      <c r="CD46" s="681"/>
      <c r="CE46" s="681"/>
      <c r="CF46" s="681"/>
      <c r="CG46" s="681"/>
      <c r="CH46" s="681"/>
      <c r="CI46" s="681"/>
      <c r="CJ46" s="681"/>
      <c r="CK46" s="681"/>
      <c r="CL46" s="681"/>
      <c r="CM46" s="681"/>
      <c r="CN46" s="681"/>
      <c r="CO46" s="681"/>
      <c r="CP46" s="681"/>
      <c r="CQ46" s="681"/>
      <c r="CR46" s="681"/>
      <c r="CS46" s="681"/>
      <c r="CT46" s="681"/>
      <c r="CU46" s="681"/>
      <c r="CV46" s="681"/>
      <c r="CW46" s="681"/>
      <c r="CX46" s="681"/>
      <c r="CY46" s="681"/>
      <c r="CZ46" s="681"/>
      <c r="DA46" s="681"/>
      <c r="DB46" s="681"/>
      <c r="DC46" s="681"/>
      <c r="DD46" s="681"/>
      <c r="DE46" s="681"/>
      <c r="DF46" s="681"/>
      <c r="DG46" s="681"/>
      <c r="DH46" s="681"/>
      <c r="DI46" s="681"/>
      <c r="DJ46" s="681"/>
      <c r="DK46" s="681"/>
      <c r="DL46" s="681"/>
      <c r="DM46" s="681"/>
      <c r="DN46" s="681"/>
      <c r="DO46" s="681"/>
      <c r="DP46" s="681"/>
      <c r="DQ46" s="681"/>
      <c r="DR46" s="681"/>
      <c r="DS46" s="681"/>
      <c r="DT46" s="681"/>
      <c r="DU46" s="681"/>
      <c r="DV46" s="681"/>
      <c r="DW46" s="681"/>
      <c r="DX46" s="681"/>
      <c r="DY46" s="681"/>
      <c r="DZ46" s="681"/>
      <c r="EA46" s="681"/>
      <c r="EB46" s="681"/>
      <c r="EC46" s="681"/>
      <c r="ED46" s="681"/>
      <c r="EE46" s="681"/>
      <c r="EF46" s="681"/>
      <c r="EG46" s="681"/>
      <c r="EH46" s="681"/>
      <c r="EI46" s="681"/>
    </row>
    <row r="47" spans="1:139" s="680" customFormat="1" x14ac:dyDescent="0.2">
      <c r="A47" s="678"/>
      <c r="B47" s="678"/>
      <c r="C47" s="678"/>
      <c r="D47" s="678"/>
      <c r="E47" s="679"/>
      <c r="N47" s="681"/>
      <c r="O47" s="681"/>
      <c r="P47" s="681"/>
      <c r="Q47" s="681"/>
      <c r="R47" s="681"/>
      <c r="S47" s="681"/>
      <c r="T47" s="681"/>
      <c r="U47" s="681"/>
      <c r="V47" s="681"/>
      <c r="W47" s="681"/>
      <c r="X47" s="681"/>
      <c r="Y47" s="681"/>
      <c r="Z47" s="681"/>
      <c r="AA47" s="681"/>
      <c r="AB47" s="681"/>
      <c r="AC47" s="681"/>
      <c r="AD47" s="681"/>
      <c r="AE47" s="681"/>
      <c r="AF47" s="681"/>
      <c r="AG47" s="681"/>
      <c r="AH47" s="681"/>
      <c r="AI47" s="681"/>
      <c r="AJ47" s="681"/>
      <c r="AK47" s="681"/>
      <c r="AL47" s="681"/>
      <c r="AM47" s="681"/>
      <c r="AN47" s="681"/>
      <c r="AO47" s="681"/>
      <c r="AP47" s="681"/>
      <c r="AQ47" s="681"/>
      <c r="AR47" s="681"/>
      <c r="AS47" s="681"/>
      <c r="AT47" s="681"/>
      <c r="AU47" s="681"/>
      <c r="AV47" s="681"/>
      <c r="AW47" s="681"/>
      <c r="AX47" s="681"/>
      <c r="AY47" s="681"/>
      <c r="AZ47" s="681"/>
      <c r="BA47" s="681"/>
      <c r="BB47" s="681"/>
      <c r="BC47" s="681"/>
      <c r="BD47" s="681"/>
      <c r="BE47" s="681"/>
      <c r="BF47" s="681"/>
      <c r="BG47" s="681"/>
      <c r="BH47" s="681"/>
      <c r="BI47" s="681"/>
      <c r="BJ47" s="681"/>
      <c r="BK47" s="681"/>
      <c r="BL47" s="681"/>
      <c r="BM47" s="681"/>
      <c r="BN47" s="681"/>
      <c r="BO47" s="681"/>
      <c r="BP47" s="681"/>
      <c r="BQ47" s="681"/>
      <c r="BR47" s="681"/>
      <c r="BS47" s="681"/>
      <c r="BT47" s="681"/>
      <c r="BU47" s="681"/>
      <c r="BV47" s="681"/>
      <c r="BW47" s="681"/>
      <c r="BX47" s="681"/>
      <c r="BY47" s="681"/>
      <c r="BZ47" s="681"/>
      <c r="CA47" s="681"/>
      <c r="CB47" s="681"/>
      <c r="CC47" s="681"/>
      <c r="CD47" s="681"/>
      <c r="CE47" s="681"/>
      <c r="CF47" s="681"/>
      <c r="CG47" s="681"/>
      <c r="CH47" s="681"/>
      <c r="CI47" s="681"/>
      <c r="CJ47" s="681"/>
      <c r="CK47" s="681"/>
      <c r="CL47" s="681"/>
      <c r="CM47" s="681"/>
      <c r="CN47" s="681"/>
      <c r="CO47" s="681"/>
      <c r="CP47" s="681"/>
      <c r="CQ47" s="681"/>
      <c r="CR47" s="681"/>
      <c r="CS47" s="681"/>
      <c r="CT47" s="681"/>
      <c r="CU47" s="681"/>
      <c r="CV47" s="681"/>
      <c r="CW47" s="681"/>
      <c r="CX47" s="681"/>
      <c r="CY47" s="681"/>
      <c r="CZ47" s="681"/>
      <c r="DA47" s="681"/>
      <c r="DB47" s="681"/>
      <c r="DC47" s="681"/>
      <c r="DD47" s="681"/>
      <c r="DE47" s="681"/>
      <c r="DF47" s="681"/>
      <c r="DG47" s="681"/>
      <c r="DH47" s="681"/>
      <c r="DI47" s="681"/>
      <c r="DJ47" s="681"/>
      <c r="DK47" s="681"/>
      <c r="DL47" s="681"/>
      <c r="DM47" s="681"/>
      <c r="DN47" s="681"/>
      <c r="DO47" s="681"/>
      <c r="DP47" s="681"/>
      <c r="DQ47" s="681"/>
      <c r="DR47" s="681"/>
      <c r="DS47" s="681"/>
      <c r="DT47" s="681"/>
      <c r="DU47" s="681"/>
      <c r="DV47" s="681"/>
      <c r="DW47" s="681"/>
      <c r="DX47" s="681"/>
      <c r="DY47" s="681"/>
      <c r="DZ47" s="681"/>
      <c r="EA47" s="681"/>
      <c r="EB47" s="681"/>
      <c r="EC47" s="681"/>
      <c r="ED47" s="681"/>
      <c r="EE47" s="681"/>
      <c r="EF47" s="681"/>
      <c r="EG47" s="681"/>
      <c r="EH47" s="681"/>
      <c r="EI47" s="681"/>
    </row>
    <row r="48" spans="1:139" s="680" customFormat="1" x14ac:dyDescent="0.2">
      <c r="A48" s="678"/>
      <c r="B48" s="678"/>
      <c r="C48" s="678"/>
      <c r="D48" s="678"/>
      <c r="E48" s="679"/>
      <c r="N48" s="681"/>
      <c r="O48" s="681"/>
      <c r="P48" s="681"/>
      <c r="Q48" s="681"/>
      <c r="R48" s="681"/>
      <c r="S48" s="681"/>
      <c r="T48" s="681"/>
      <c r="U48" s="681"/>
      <c r="V48" s="681"/>
      <c r="W48" s="681"/>
      <c r="X48" s="681"/>
      <c r="Y48" s="681"/>
      <c r="Z48" s="681"/>
      <c r="AA48" s="681"/>
      <c r="AB48" s="681"/>
      <c r="AC48" s="681"/>
      <c r="AD48" s="681"/>
      <c r="AE48" s="681"/>
      <c r="AF48" s="681"/>
      <c r="AG48" s="681"/>
      <c r="AH48" s="681"/>
      <c r="AI48" s="681"/>
      <c r="AJ48" s="681"/>
      <c r="AK48" s="681"/>
      <c r="AL48" s="681"/>
      <c r="AM48" s="681"/>
      <c r="AN48" s="681"/>
      <c r="AO48" s="681"/>
      <c r="AP48" s="681"/>
      <c r="AQ48" s="681"/>
      <c r="AR48" s="681"/>
      <c r="AS48" s="681"/>
      <c r="AT48" s="681"/>
      <c r="AU48" s="681"/>
      <c r="AV48" s="681"/>
      <c r="AW48" s="681"/>
      <c r="AX48" s="681"/>
      <c r="AY48" s="681"/>
      <c r="AZ48" s="681"/>
      <c r="BA48" s="681"/>
      <c r="BB48" s="681"/>
      <c r="BC48" s="681"/>
      <c r="BD48" s="681"/>
      <c r="BE48" s="681"/>
      <c r="BF48" s="681"/>
      <c r="BG48" s="681"/>
      <c r="BH48" s="681"/>
      <c r="BI48" s="681"/>
      <c r="BJ48" s="681"/>
      <c r="BK48" s="681"/>
      <c r="BL48" s="681"/>
      <c r="BM48" s="681"/>
      <c r="BN48" s="681"/>
      <c r="BO48" s="681"/>
      <c r="BP48" s="681"/>
      <c r="BQ48" s="681"/>
      <c r="BR48" s="681"/>
      <c r="BS48" s="681"/>
      <c r="BT48" s="681"/>
      <c r="BU48" s="681"/>
      <c r="BV48" s="681"/>
      <c r="BW48" s="681"/>
      <c r="BX48" s="681"/>
      <c r="BY48" s="681"/>
      <c r="BZ48" s="681"/>
      <c r="CA48" s="681"/>
      <c r="CB48" s="681"/>
      <c r="CC48" s="681"/>
      <c r="CD48" s="681"/>
      <c r="CE48" s="681"/>
      <c r="CF48" s="681"/>
      <c r="CG48" s="681"/>
      <c r="CH48" s="681"/>
      <c r="CI48" s="681"/>
      <c r="CJ48" s="681"/>
      <c r="CK48" s="681"/>
      <c r="CL48" s="681"/>
      <c r="CM48" s="681"/>
      <c r="CN48" s="681"/>
      <c r="CO48" s="681"/>
      <c r="CP48" s="681"/>
      <c r="CQ48" s="681"/>
      <c r="CR48" s="681"/>
      <c r="CS48" s="681"/>
      <c r="CT48" s="681"/>
      <c r="CU48" s="681"/>
      <c r="CV48" s="681"/>
      <c r="CW48" s="681"/>
      <c r="CX48" s="681"/>
      <c r="CY48" s="681"/>
      <c r="CZ48" s="681"/>
      <c r="DA48" s="681"/>
      <c r="DB48" s="681"/>
      <c r="DC48" s="681"/>
      <c r="DD48" s="681"/>
      <c r="DE48" s="681"/>
      <c r="DF48" s="681"/>
      <c r="DG48" s="681"/>
      <c r="DH48" s="681"/>
      <c r="DI48" s="681"/>
      <c r="DJ48" s="681"/>
      <c r="DK48" s="681"/>
      <c r="DL48" s="681"/>
      <c r="DM48" s="681"/>
      <c r="DN48" s="681"/>
      <c r="DO48" s="681"/>
      <c r="DP48" s="681"/>
      <c r="DQ48" s="681"/>
      <c r="DR48" s="681"/>
      <c r="DS48" s="681"/>
      <c r="DT48" s="681"/>
      <c r="DU48" s="681"/>
      <c r="DV48" s="681"/>
      <c r="DW48" s="681"/>
      <c r="DX48" s="681"/>
      <c r="DY48" s="681"/>
      <c r="DZ48" s="681"/>
      <c r="EA48" s="681"/>
      <c r="EB48" s="681"/>
      <c r="EC48" s="681"/>
      <c r="ED48" s="681"/>
      <c r="EE48" s="681"/>
      <c r="EF48" s="681"/>
      <c r="EG48" s="681"/>
      <c r="EH48" s="681"/>
      <c r="EI48" s="681"/>
    </row>
    <row r="49" spans="1:139" s="680" customFormat="1" x14ac:dyDescent="0.2">
      <c r="A49" s="678"/>
      <c r="B49" s="678"/>
      <c r="C49" s="678"/>
      <c r="D49" s="678"/>
      <c r="E49" s="679"/>
      <c r="N49" s="681"/>
      <c r="O49" s="681"/>
      <c r="P49" s="681"/>
      <c r="Q49" s="681"/>
      <c r="R49" s="681"/>
      <c r="S49" s="681"/>
      <c r="T49" s="681"/>
      <c r="U49" s="681"/>
      <c r="V49" s="681"/>
      <c r="W49" s="681"/>
      <c r="X49" s="681"/>
      <c r="Y49" s="681"/>
      <c r="Z49" s="681"/>
      <c r="AA49" s="681"/>
      <c r="AB49" s="681"/>
      <c r="AC49" s="681"/>
      <c r="AD49" s="681"/>
      <c r="AE49" s="681"/>
      <c r="AF49" s="681"/>
      <c r="AG49" s="681"/>
      <c r="AH49" s="681"/>
      <c r="AI49" s="681"/>
      <c r="AJ49" s="681"/>
      <c r="AK49" s="681"/>
      <c r="AL49" s="681"/>
      <c r="AM49" s="681"/>
      <c r="AN49" s="681"/>
      <c r="AO49" s="681"/>
      <c r="AP49" s="681"/>
      <c r="AQ49" s="681"/>
      <c r="AR49" s="681"/>
      <c r="AS49" s="681"/>
      <c r="AT49" s="681"/>
      <c r="AU49" s="681"/>
      <c r="AV49" s="681"/>
      <c r="AW49" s="681"/>
      <c r="AX49" s="681"/>
      <c r="AY49" s="681"/>
      <c r="AZ49" s="681"/>
      <c r="BA49" s="681"/>
      <c r="BB49" s="681"/>
      <c r="BC49" s="681"/>
      <c r="BD49" s="681"/>
      <c r="BE49" s="681"/>
      <c r="BF49" s="681"/>
      <c r="BG49" s="681"/>
      <c r="BH49" s="681"/>
      <c r="BI49" s="681"/>
      <c r="BJ49" s="681"/>
      <c r="BK49" s="681"/>
      <c r="BL49" s="681"/>
      <c r="BM49" s="681"/>
      <c r="BN49" s="681"/>
      <c r="BO49" s="681"/>
      <c r="BP49" s="681"/>
      <c r="BQ49" s="681"/>
      <c r="BR49" s="681"/>
      <c r="BS49" s="681"/>
      <c r="BT49" s="681"/>
      <c r="BU49" s="681"/>
      <c r="BV49" s="681"/>
      <c r="BW49" s="681"/>
      <c r="BX49" s="681"/>
      <c r="BY49" s="681"/>
      <c r="BZ49" s="681"/>
      <c r="CA49" s="681"/>
      <c r="CB49" s="681"/>
      <c r="CC49" s="681"/>
      <c r="CD49" s="681"/>
      <c r="CE49" s="681"/>
      <c r="CF49" s="681"/>
      <c r="CG49" s="681"/>
      <c r="CH49" s="681"/>
      <c r="CI49" s="681"/>
      <c r="CJ49" s="681"/>
      <c r="CK49" s="681"/>
      <c r="CL49" s="681"/>
      <c r="CM49" s="681"/>
      <c r="CN49" s="681"/>
      <c r="CO49" s="681"/>
      <c r="CP49" s="681"/>
      <c r="CQ49" s="681"/>
      <c r="CR49" s="681"/>
      <c r="CS49" s="681"/>
      <c r="CT49" s="681"/>
      <c r="CU49" s="681"/>
      <c r="CV49" s="681"/>
      <c r="CW49" s="681"/>
      <c r="CX49" s="681"/>
      <c r="CY49" s="681"/>
      <c r="CZ49" s="681"/>
      <c r="DA49" s="681"/>
      <c r="DB49" s="681"/>
      <c r="DC49" s="681"/>
      <c r="DD49" s="681"/>
      <c r="DE49" s="681"/>
      <c r="DF49" s="681"/>
      <c r="DG49" s="681"/>
      <c r="DH49" s="681"/>
      <c r="DI49" s="681"/>
      <c r="DJ49" s="681"/>
      <c r="DK49" s="681"/>
      <c r="DL49" s="681"/>
      <c r="DM49" s="681"/>
      <c r="DN49" s="681"/>
      <c r="DO49" s="681"/>
      <c r="DP49" s="681"/>
      <c r="DQ49" s="681"/>
      <c r="DR49" s="681"/>
      <c r="DS49" s="681"/>
      <c r="DT49" s="681"/>
      <c r="DU49" s="681"/>
      <c r="DV49" s="681"/>
      <c r="DW49" s="681"/>
      <c r="DX49" s="681"/>
      <c r="DY49" s="681"/>
      <c r="DZ49" s="681"/>
      <c r="EA49" s="681"/>
      <c r="EB49" s="681"/>
      <c r="EC49" s="681"/>
      <c r="ED49" s="681"/>
      <c r="EE49" s="681"/>
      <c r="EF49" s="681"/>
      <c r="EG49" s="681"/>
      <c r="EH49" s="681"/>
      <c r="EI49" s="681"/>
    </row>
    <row r="50" spans="1:139" s="680" customFormat="1" x14ac:dyDescent="0.2">
      <c r="A50" s="678"/>
      <c r="B50" s="678"/>
      <c r="C50" s="678"/>
      <c r="D50" s="678"/>
      <c r="E50" s="679"/>
      <c r="N50" s="681"/>
      <c r="O50" s="681"/>
      <c r="P50" s="681"/>
      <c r="Q50" s="681"/>
      <c r="R50" s="681"/>
      <c r="S50" s="681"/>
      <c r="T50" s="681"/>
      <c r="U50" s="681"/>
      <c r="V50" s="681"/>
      <c r="W50" s="681"/>
      <c r="X50" s="681"/>
      <c r="Y50" s="681"/>
      <c r="Z50" s="681"/>
      <c r="AA50" s="681"/>
      <c r="AB50" s="681"/>
      <c r="AC50" s="681"/>
      <c r="AD50" s="681"/>
      <c r="AE50" s="681"/>
      <c r="AF50" s="681"/>
      <c r="AG50" s="681"/>
      <c r="AH50" s="681"/>
      <c r="AI50" s="681"/>
      <c r="AJ50" s="681"/>
      <c r="AK50" s="681"/>
      <c r="AL50" s="681"/>
      <c r="AM50" s="681"/>
      <c r="AN50" s="681"/>
      <c r="AO50" s="681"/>
      <c r="AP50" s="681"/>
      <c r="AQ50" s="681"/>
      <c r="AR50" s="681"/>
      <c r="AS50" s="681"/>
      <c r="AT50" s="681"/>
      <c r="AU50" s="681"/>
      <c r="AV50" s="681"/>
      <c r="AW50" s="681"/>
      <c r="AX50" s="681"/>
      <c r="AY50" s="681"/>
      <c r="AZ50" s="681"/>
      <c r="BA50" s="681"/>
      <c r="BB50" s="681"/>
      <c r="BC50" s="681"/>
      <c r="BD50" s="681"/>
      <c r="BE50" s="681"/>
      <c r="BF50" s="681"/>
      <c r="BG50" s="681"/>
      <c r="BH50" s="681"/>
      <c r="BI50" s="681"/>
      <c r="BJ50" s="681"/>
      <c r="BK50" s="681"/>
      <c r="BL50" s="681"/>
      <c r="BM50" s="681"/>
      <c r="BN50" s="681"/>
      <c r="BO50" s="681"/>
      <c r="BP50" s="681"/>
      <c r="BQ50" s="681"/>
      <c r="BR50" s="681"/>
      <c r="BS50" s="681"/>
      <c r="BT50" s="681"/>
      <c r="BU50" s="681"/>
      <c r="BV50" s="681"/>
      <c r="BW50" s="681"/>
      <c r="BX50" s="681"/>
      <c r="BY50" s="681"/>
      <c r="BZ50" s="681"/>
      <c r="CA50" s="681"/>
      <c r="CB50" s="681"/>
      <c r="CC50" s="681"/>
      <c r="CD50" s="681"/>
      <c r="CE50" s="681"/>
      <c r="CF50" s="681"/>
      <c r="CG50" s="681"/>
      <c r="CH50" s="681"/>
      <c r="CI50" s="681"/>
      <c r="CJ50" s="681"/>
      <c r="CK50" s="681"/>
      <c r="CL50" s="681"/>
      <c r="CM50" s="681"/>
      <c r="CN50" s="681"/>
      <c r="CO50" s="681"/>
      <c r="CP50" s="681"/>
      <c r="CQ50" s="681"/>
      <c r="CR50" s="681"/>
      <c r="CS50" s="681"/>
      <c r="CT50" s="681"/>
      <c r="CU50" s="681"/>
      <c r="CV50" s="681"/>
      <c r="CW50" s="681"/>
      <c r="CX50" s="681"/>
      <c r="CY50" s="681"/>
      <c r="CZ50" s="681"/>
      <c r="DA50" s="681"/>
      <c r="DB50" s="681"/>
      <c r="DC50" s="681"/>
      <c r="DD50" s="681"/>
      <c r="DE50" s="681"/>
      <c r="DF50" s="681"/>
      <c r="DG50" s="681"/>
      <c r="DH50" s="681"/>
      <c r="DI50" s="681"/>
      <c r="DJ50" s="681"/>
      <c r="DK50" s="681"/>
      <c r="DL50" s="681"/>
      <c r="DM50" s="681"/>
      <c r="DN50" s="681"/>
      <c r="DO50" s="681"/>
      <c r="DP50" s="681"/>
      <c r="DQ50" s="681"/>
      <c r="DR50" s="681"/>
      <c r="DS50" s="681"/>
      <c r="DT50" s="681"/>
      <c r="DU50" s="681"/>
      <c r="DV50" s="681"/>
      <c r="DW50" s="681"/>
      <c r="DX50" s="681"/>
      <c r="DY50" s="681"/>
      <c r="DZ50" s="681"/>
      <c r="EA50" s="681"/>
      <c r="EB50" s="681"/>
      <c r="EC50" s="681"/>
      <c r="ED50" s="681"/>
      <c r="EE50" s="681"/>
      <c r="EF50" s="681"/>
      <c r="EG50" s="681"/>
      <c r="EH50" s="681"/>
      <c r="EI50" s="681"/>
    </row>
    <row r="51" spans="1:139" s="680" customFormat="1" x14ac:dyDescent="0.2">
      <c r="A51" s="678"/>
      <c r="B51" s="678"/>
      <c r="C51" s="678"/>
      <c r="D51" s="678"/>
      <c r="E51" s="679"/>
      <c r="N51" s="681"/>
      <c r="O51" s="681"/>
      <c r="P51" s="681"/>
      <c r="Q51" s="681"/>
      <c r="R51" s="681"/>
      <c r="S51" s="681"/>
      <c r="T51" s="681"/>
      <c r="U51" s="681"/>
      <c r="V51" s="681"/>
      <c r="W51" s="681"/>
      <c r="X51" s="681"/>
      <c r="Y51" s="681"/>
      <c r="Z51" s="681"/>
      <c r="AA51" s="681"/>
      <c r="AB51" s="681"/>
      <c r="AC51" s="681"/>
      <c r="AD51" s="681"/>
      <c r="AE51" s="681"/>
      <c r="AF51" s="681"/>
      <c r="AG51" s="681"/>
      <c r="AH51" s="681"/>
      <c r="AI51" s="681"/>
      <c r="AJ51" s="681"/>
      <c r="AK51" s="681"/>
      <c r="AL51" s="681"/>
      <c r="AM51" s="681"/>
      <c r="AN51" s="681"/>
      <c r="AO51" s="681"/>
      <c r="AP51" s="681"/>
      <c r="AQ51" s="681"/>
      <c r="AR51" s="681"/>
      <c r="AS51" s="681"/>
      <c r="AT51" s="681"/>
      <c r="AU51" s="681"/>
      <c r="AV51" s="681"/>
      <c r="AW51" s="681"/>
      <c r="AX51" s="681"/>
      <c r="AY51" s="681"/>
      <c r="AZ51" s="681"/>
      <c r="BA51" s="681"/>
      <c r="BB51" s="681"/>
      <c r="BC51" s="681"/>
      <c r="BD51" s="681"/>
      <c r="BE51" s="681"/>
      <c r="BF51" s="681"/>
      <c r="BG51" s="681"/>
      <c r="BH51" s="681"/>
      <c r="BI51" s="681"/>
      <c r="BJ51" s="681"/>
      <c r="BK51" s="681"/>
      <c r="BL51" s="681"/>
      <c r="BM51" s="681"/>
      <c r="BN51" s="681"/>
      <c r="BO51" s="681"/>
      <c r="BP51" s="681"/>
      <c r="BQ51" s="681"/>
      <c r="BR51" s="681"/>
      <c r="BS51" s="681"/>
      <c r="BT51" s="681"/>
      <c r="BU51" s="681"/>
      <c r="BV51" s="681"/>
      <c r="BW51" s="681"/>
      <c r="BX51" s="681"/>
      <c r="BY51" s="681"/>
      <c r="BZ51" s="681"/>
      <c r="CA51" s="681"/>
      <c r="CB51" s="681"/>
      <c r="CC51" s="681"/>
      <c r="CD51" s="681"/>
      <c r="CE51" s="681"/>
      <c r="CF51" s="681"/>
      <c r="CG51" s="681"/>
      <c r="CH51" s="681"/>
      <c r="CI51" s="681"/>
      <c r="CJ51" s="681"/>
      <c r="CK51" s="681"/>
      <c r="CL51" s="681"/>
      <c r="CM51" s="681"/>
      <c r="CN51" s="681"/>
      <c r="CO51" s="681"/>
      <c r="CP51" s="681"/>
      <c r="CQ51" s="681"/>
      <c r="CR51" s="681"/>
      <c r="CS51" s="681"/>
      <c r="CT51" s="681"/>
      <c r="CU51" s="681"/>
      <c r="CV51" s="681"/>
      <c r="CW51" s="681"/>
      <c r="CX51" s="681"/>
      <c r="CY51" s="681"/>
      <c r="CZ51" s="681"/>
      <c r="DA51" s="681"/>
      <c r="DB51" s="681"/>
      <c r="DC51" s="681"/>
      <c r="DD51" s="681"/>
      <c r="DE51" s="681"/>
      <c r="DF51" s="681"/>
      <c r="DG51" s="681"/>
      <c r="DH51" s="681"/>
      <c r="DI51" s="681"/>
      <c r="DJ51" s="681"/>
      <c r="DK51" s="681"/>
      <c r="DL51" s="681"/>
      <c r="DM51" s="681"/>
      <c r="DN51" s="681"/>
      <c r="DO51" s="681"/>
      <c r="DP51" s="681"/>
      <c r="DQ51" s="681"/>
      <c r="DR51" s="681"/>
      <c r="DS51" s="681"/>
      <c r="DT51" s="681"/>
      <c r="DU51" s="681"/>
      <c r="DV51" s="681"/>
      <c r="DW51" s="681"/>
      <c r="DX51" s="681"/>
      <c r="DY51" s="681"/>
      <c r="DZ51" s="681"/>
      <c r="EA51" s="681"/>
      <c r="EB51" s="681"/>
      <c r="EC51" s="681"/>
      <c r="ED51" s="681"/>
      <c r="EE51" s="681"/>
      <c r="EF51" s="681"/>
      <c r="EG51" s="681"/>
      <c r="EH51" s="681"/>
      <c r="EI51" s="681"/>
    </row>
    <row r="52" spans="1:139" s="680" customFormat="1" x14ac:dyDescent="0.2">
      <c r="A52" s="678"/>
      <c r="B52" s="678"/>
      <c r="C52" s="678"/>
      <c r="D52" s="678"/>
      <c r="E52" s="679"/>
      <c r="N52" s="681"/>
      <c r="O52" s="681"/>
      <c r="P52" s="681"/>
      <c r="Q52" s="681"/>
      <c r="R52" s="681"/>
      <c r="S52" s="681"/>
      <c r="T52" s="681"/>
      <c r="U52" s="681"/>
      <c r="V52" s="681"/>
      <c r="W52" s="681"/>
      <c r="X52" s="681"/>
      <c r="Y52" s="681"/>
      <c r="Z52" s="681"/>
      <c r="AA52" s="681"/>
      <c r="AB52" s="681"/>
      <c r="AC52" s="681"/>
      <c r="AD52" s="681"/>
      <c r="AE52" s="681"/>
      <c r="AF52" s="681"/>
      <c r="AG52" s="681"/>
      <c r="AH52" s="681"/>
      <c r="AI52" s="681"/>
      <c r="AJ52" s="681"/>
      <c r="AK52" s="681"/>
      <c r="AL52" s="681"/>
      <c r="AM52" s="681"/>
      <c r="AN52" s="681"/>
      <c r="AO52" s="681"/>
      <c r="AP52" s="681"/>
      <c r="AQ52" s="681"/>
      <c r="AR52" s="681"/>
      <c r="AS52" s="681"/>
      <c r="AT52" s="681"/>
      <c r="AU52" s="681"/>
      <c r="AV52" s="681"/>
      <c r="AW52" s="681"/>
      <c r="AX52" s="681"/>
      <c r="AY52" s="681"/>
      <c r="AZ52" s="681"/>
      <c r="BA52" s="681"/>
      <c r="BB52" s="681"/>
      <c r="BC52" s="681"/>
      <c r="BD52" s="681"/>
      <c r="BE52" s="681"/>
      <c r="BF52" s="681"/>
      <c r="BG52" s="681"/>
      <c r="BH52" s="681"/>
      <c r="BI52" s="681"/>
      <c r="BJ52" s="681"/>
      <c r="BK52" s="681"/>
      <c r="BL52" s="681"/>
      <c r="BM52" s="681"/>
      <c r="BN52" s="681"/>
      <c r="BO52" s="681"/>
      <c r="BP52" s="681"/>
      <c r="BQ52" s="681"/>
      <c r="BR52" s="681"/>
      <c r="BS52" s="681"/>
      <c r="BT52" s="681"/>
      <c r="BU52" s="681"/>
      <c r="BV52" s="681"/>
      <c r="BW52" s="681"/>
      <c r="BX52" s="681"/>
      <c r="BY52" s="681"/>
      <c r="BZ52" s="681"/>
      <c r="CA52" s="681"/>
      <c r="CB52" s="681"/>
      <c r="CC52" s="681"/>
      <c r="CD52" s="681"/>
      <c r="CE52" s="681"/>
      <c r="CF52" s="681"/>
      <c r="CG52" s="681"/>
      <c r="CH52" s="681"/>
      <c r="CI52" s="681"/>
      <c r="CJ52" s="681"/>
      <c r="CK52" s="681"/>
      <c r="CL52" s="681"/>
      <c r="CM52" s="681"/>
      <c r="CN52" s="681"/>
      <c r="CO52" s="681"/>
      <c r="CP52" s="681"/>
      <c r="CQ52" s="681"/>
      <c r="CR52" s="681"/>
      <c r="CS52" s="681"/>
      <c r="CT52" s="681"/>
      <c r="CU52" s="681"/>
      <c r="CV52" s="681"/>
      <c r="CW52" s="681"/>
      <c r="CX52" s="681"/>
      <c r="CY52" s="681"/>
      <c r="CZ52" s="681"/>
      <c r="DA52" s="681"/>
      <c r="DB52" s="681"/>
      <c r="DC52" s="681"/>
      <c r="DD52" s="681"/>
      <c r="DE52" s="681"/>
      <c r="DF52" s="681"/>
      <c r="DG52" s="681"/>
      <c r="DH52" s="681"/>
      <c r="DI52" s="681"/>
      <c r="DJ52" s="681"/>
      <c r="DK52" s="681"/>
      <c r="DL52" s="681"/>
      <c r="DM52" s="681"/>
      <c r="DN52" s="681"/>
      <c r="DO52" s="681"/>
      <c r="DP52" s="681"/>
      <c r="DQ52" s="681"/>
      <c r="DR52" s="681"/>
      <c r="DS52" s="681"/>
      <c r="DT52" s="681"/>
      <c r="DU52" s="681"/>
      <c r="DV52" s="681"/>
      <c r="DW52" s="681"/>
      <c r="DX52" s="681"/>
      <c r="DY52" s="681"/>
      <c r="DZ52" s="681"/>
      <c r="EA52" s="681"/>
      <c r="EB52" s="681"/>
      <c r="EC52" s="681"/>
      <c r="ED52" s="681"/>
      <c r="EE52" s="681"/>
      <c r="EF52" s="681"/>
      <c r="EG52" s="681"/>
      <c r="EH52" s="681"/>
      <c r="EI52" s="681"/>
    </row>
    <row r="53" spans="1:139" s="680" customFormat="1" x14ac:dyDescent="0.2">
      <c r="A53" s="678"/>
      <c r="B53" s="678"/>
      <c r="C53" s="678"/>
      <c r="D53" s="678"/>
      <c r="E53" s="679"/>
      <c r="N53" s="681"/>
      <c r="O53" s="681"/>
      <c r="P53" s="681"/>
      <c r="Q53" s="681"/>
      <c r="R53" s="681"/>
      <c r="S53" s="681"/>
      <c r="T53" s="681"/>
      <c r="U53" s="681"/>
      <c r="V53" s="681"/>
      <c r="W53" s="681"/>
      <c r="X53" s="681"/>
      <c r="Y53" s="681"/>
      <c r="Z53" s="681"/>
      <c r="AA53" s="681"/>
      <c r="AB53" s="681"/>
      <c r="AC53" s="681"/>
      <c r="AD53" s="681"/>
      <c r="AE53" s="681"/>
      <c r="AF53" s="681"/>
      <c r="AG53" s="681"/>
      <c r="AH53" s="681"/>
      <c r="AI53" s="681"/>
      <c r="AJ53" s="681"/>
      <c r="AK53" s="681"/>
      <c r="AL53" s="681"/>
      <c r="AM53" s="681"/>
      <c r="AN53" s="681"/>
      <c r="AO53" s="681"/>
      <c r="AP53" s="681"/>
      <c r="AQ53" s="681"/>
      <c r="AR53" s="681"/>
      <c r="AS53" s="681"/>
      <c r="AT53" s="681"/>
      <c r="AU53" s="681"/>
      <c r="AV53" s="681"/>
      <c r="AW53" s="681"/>
      <c r="AX53" s="681"/>
      <c r="AY53" s="681"/>
      <c r="AZ53" s="681"/>
      <c r="BA53" s="681"/>
      <c r="BB53" s="681"/>
      <c r="BC53" s="681"/>
      <c r="BD53" s="681"/>
      <c r="BE53" s="681"/>
      <c r="BF53" s="681"/>
      <c r="BG53" s="681"/>
      <c r="BH53" s="681"/>
      <c r="BI53" s="681"/>
      <c r="BJ53" s="681"/>
      <c r="BK53" s="681"/>
      <c r="BL53" s="681"/>
      <c r="BM53" s="681"/>
      <c r="BN53" s="681"/>
      <c r="BO53" s="681"/>
      <c r="BP53" s="681"/>
      <c r="BQ53" s="681"/>
      <c r="BR53" s="681"/>
      <c r="BS53" s="681"/>
      <c r="BT53" s="681"/>
      <c r="BU53" s="681"/>
      <c r="BV53" s="681"/>
      <c r="BW53" s="681"/>
      <c r="BX53" s="681"/>
      <c r="BY53" s="681"/>
      <c r="BZ53" s="681"/>
      <c r="CA53" s="681"/>
      <c r="CB53" s="681"/>
      <c r="CC53" s="681"/>
      <c r="CD53" s="681"/>
      <c r="CE53" s="681"/>
      <c r="CF53" s="681"/>
      <c r="CG53" s="681"/>
      <c r="CH53" s="681"/>
      <c r="CI53" s="681"/>
      <c r="CJ53" s="681"/>
      <c r="CK53" s="681"/>
      <c r="CL53" s="681"/>
      <c r="CM53" s="681"/>
      <c r="CN53" s="681"/>
      <c r="CO53" s="681"/>
      <c r="CP53" s="681"/>
      <c r="CQ53" s="681"/>
      <c r="CR53" s="681"/>
      <c r="CS53" s="681"/>
      <c r="CT53" s="681"/>
      <c r="CU53" s="681"/>
      <c r="CV53" s="681"/>
      <c r="CW53" s="681"/>
      <c r="CX53" s="681"/>
      <c r="CY53" s="681"/>
      <c r="CZ53" s="681"/>
      <c r="DA53" s="681"/>
      <c r="DB53" s="681"/>
      <c r="DC53" s="681"/>
      <c r="DD53" s="681"/>
      <c r="DE53" s="681"/>
      <c r="DF53" s="681"/>
      <c r="DG53" s="681"/>
      <c r="DH53" s="681"/>
      <c r="DI53" s="681"/>
      <c r="DJ53" s="681"/>
      <c r="DK53" s="681"/>
      <c r="DL53" s="681"/>
      <c r="DM53" s="681"/>
      <c r="DN53" s="681"/>
      <c r="DO53" s="681"/>
      <c r="DP53" s="681"/>
      <c r="DQ53" s="681"/>
      <c r="DR53" s="681"/>
      <c r="DS53" s="681"/>
      <c r="DT53" s="681"/>
      <c r="DU53" s="681"/>
      <c r="DV53" s="681"/>
      <c r="DW53" s="681"/>
      <c r="DX53" s="681"/>
      <c r="DY53" s="681"/>
      <c r="DZ53" s="681"/>
      <c r="EA53" s="681"/>
      <c r="EB53" s="681"/>
      <c r="EC53" s="681"/>
      <c r="ED53" s="681"/>
      <c r="EE53" s="681"/>
      <c r="EF53" s="681"/>
      <c r="EG53" s="681"/>
      <c r="EH53" s="681"/>
      <c r="EI53" s="681"/>
    </row>
    <row r="54" spans="1:139" s="680" customFormat="1" x14ac:dyDescent="0.2">
      <c r="A54" s="678"/>
      <c r="B54" s="678"/>
      <c r="C54" s="678"/>
      <c r="D54" s="678"/>
      <c r="E54" s="679"/>
      <c r="N54" s="681"/>
      <c r="O54" s="681"/>
      <c r="P54" s="681"/>
      <c r="Q54" s="681"/>
      <c r="R54" s="681"/>
      <c r="S54" s="681"/>
      <c r="T54" s="681"/>
      <c r="U54" s="681"/>
      <c r="V54" s="681"/>
      <c r="W54" s="681"/>
      <c r="X54" s="681"/>
      <c r="Y54" s="681"/>
      <c r="Z54" s="681"/>
      <c r="AA54" s="681"/>
      <c r="AB54" s="681"/>
      <c r="AC54" s="681"/>
      <c r="AD54" s="681"/>
      <c r="AE54" s="681"/>
      <c r="AF54" s="681"/>
      <c r="AG54" s="681"/>
      <c r="AH54" s="681"/>
      <c r="AI54" s="681"/>
      <c r="AJ54" s="681"/>
      <c r="AK54" s="681"/>
      <c r="AL54" s="681"/>
      <c r="AM54" s="681"/>
      <c r="AN54" s="681"/>
      <c r="AO54" s="681"/>
      <c r="AP54" s="681"/>
      <c r="AQ54" s="681"/>
      <c r="AR54" s="681"/>
      <c r="AS54" s="681"/>
      <c r="AT54" s="681"/>
      <c r="AU54" s="681"/>
      <c r="AV54" s="681"/>
      <c r="AW54" s="681"/>
      <c r="AX54" s="681"/>
      <c r="AY54" s="681"/>
      <c r="AZ54" s="681"/>
      <c r="BA54" s="681"/>
      <c r="BB54" s="681"/>
      <c r="BC54" s="681"/>
      <c r="BD54" s="681"/>
      <c r="BE54" s="681"/>
      <c r="BF54" s="681"/>
      <c r="BG54" s="681"/>
      <c r="BH54" s="681"/>
      <c r="BI54" s="681"/>
      <c r="BJ54" s="681"/>
      <c r="BK54" s="681"/>
      <c r="BL54" s="681"/>
      <c r="BM54" s="681"/>
      <c r="BN54" s="681"/>
      <c r="BO54" s="681"/>
      <c r="BP54" s="681"/>
      <c r="BQ54" s="681"/>
      <c r="BR54" s="681"/>
      <c r="BS54" s="681"/>
      <c r="BT54" s="681"/>
      <c r="BU54" s="681"/>
      <c r="BV54" s="681"/>
      <c r="BW54" s="681"/>
      <c r="BX54" s="681"/>
      <c r="BY54" s="681"/>
      <c r="BZ54" s="681"/>
      <c r="CA54" s="681"/>
      <c r="CB54" s="681"/>
      <c r="CC54" s="681"/>
      <c r="CD54" s="681"/>
      <c r="CE54" s="681"/>
      <c r="CF54" s="681"/>
      <c r="CG54" s="681"/>
      <c r="CH54" s="681"/>
      <c r="CI54" s="681"/>
      <c r="CJ54" s="681"/>
      <c r="CK54" s="681"/>
      <c r="CL54" s="681"/>
      <c r="CM54" s="681"/>
      <c r="CN54" s="681"/>
      <c r="CO54" s="681"/>
      <c r="CP54" s="681"/>
      <c r="CQ54" s="681"/>
      <c r="CR54" s="681"/>
      <c r="CS54" s="681"/>
      <c r="CT54" s="681"/>
      <c r="CU54" s="681"/>
      <c r="CV54" s="681"/>
      <c r="CW54" s="681"/>
      <c r="CX54" s="681"/>
      <c r="CY54" s="681"/>
      <c r="CZ54" s="681"/>
      <c r="DA54" s="681"/>
      <c r="DB54" s="681"/>
      <c r="DC54" s="681"/>
      <c r="DD54" s="681"/>
      <c r="DE54" s="681"/>
      <c r="DF54" s="681"/>
      <c r="DG54" s="681"/>
      <c r="DH54" s="681"/>
      <c r="DI54" s="681"/>
      <c r="DJ54" s="681"/>
      <c r="DK54" s="681"/>
      <c r="DL54" s="681"/>
      <c r="DM54" s="681"/>
      <c r="DN54" s="681"/>
      <c r="DO54" s="681"/>
      <c r="DP54" s="681"/>
      <c r="DQ54" s="681"/>
      <c r="DR54" s="681"/>
      <c r="DS54" s="681"/>
      <c r="DT54" s="681"/>
      <c r="DU54" s="681"/>
      <c r="DV54" s="681"/>
      <c r="DW54" s="681"/>
      <c r="DX54" s="681"/>
      <c r="DY54" s="681"/>
      <c r="DZ54" s="681"/>
      <c r="EA54" s="681"/>
      <c r="EB54" s="681"/>
      <c r="EC54" s="681"/>
      <c r="ED54" s="681"/>
      <c r="EE54" s="681"/>
      <c r="EF54" s="681"/>
      <c r="EG54" s="681"/>
      <c r="EH54" s="681"/>
      <c r="EI54" s="681"/>
    </row>
    <row r="55" spans="1:139" s="680" customFormat="1" x14ac:dyDescent="0.2">
      <c r="A55" s="678"/>
      <c r="B55" s="678"/>
      <c r="C55" s="678"/>
      <c r="D55" s="678"/>
      <c r="E55" s="679"/>
      <c r="N55" s="681"/>
      <c r="O55" s="681"/>
      <c r="P55" s="681"/>
      <c r="Q55" s="681"/>
      <c r="R55" s="681"/>
      <c r="S55" s="681"/>
      <c r="T55" s="681"/>
      <c r="U55" s="681"/>
      <c r="V55" s="681"/>
      <c r="W55" s="681"/>
      <c r="X55" s="681"/>
      <c r="Y55" s="681"/>
      <c r="Z55" s="681"/>
      <c r="AA55" s="681"/>
      <c r="AB55" s="681"/>
      <c r="AC55" s="681"/>
      <c r="AD55" s="681"/>
      <c r="AE55" s="681"/>
      <c r="AF55" s="681"/>
      <c r="AG55" s="681"/>
      <c r="AH55" s="681"/>
      <c r="AI55" s="681"/>
      <c r="AJ55" s="681"/>
      <c r="AK55" s="681"/>
      <c r="AL55" s="681"/>
      <c r="AM55" s="681"/>
      <c r="AN55" s="681"/>
      <c r="AO55" s="681"/>
      <c r="AP55" s="681"/>
      <c r="AQ55" s="681"/>
      <c r="AR55" s="681"/>
      <c r="AS55" s="681"/>
      <c r="AT55" s="681"/>
      <c r="AU55" s="681"/>
      <c r="AV55" s="681"/>
      <c r="AW55" s="681"/>
      <c r="AX55" s="681"/>
      <c r="AY55" s="681"/>
      <c r="AZ55" s="681"/>
      <c r="BA55" s="681"/>
      <c r="BB55" s="681"/>
      <c r="BC55" s="681"/>
      <c r="BD55" s="681"/>
      <c r="BE55" s="681"/>
      <c r="BF55" s="681"/>
      <c r="BG55" s="681"/>
      <c r="BH55" s="681"/>
      <c r="BI55" s="681"/>
      <c r="BJ55" s="681"/>
      <c r="BK55" s="681"/>
      <c r="BL55" s="681"/>
      <c r="BM55" s="681"/>
      <c r="BN55" s="681"/>
      <c r="BO55" s="681"/>
      <c r="BP55" s="681"/>
      <c r="BQ55" s="681"/>
      <c r="BR55" s="681"/>
      <c r="BS55" s="681"/>
      <c r="BT55" s="681"/>
      <c r="BU55" s="681"/>
      <c r="BV55" s="681"/>
      <c r="BW55" s="681"/>
      <c r="BX55" s="681"/>
      <c r="BY55" s="681"/>
      <c r="BZ55" s="681"/>
      <c r="CA55" s="681"/>
      <c r="CB55" s="681"/>
      <c r="CC55" s="681"/>
      <c r="CD55" s="681"/>
      <c r="CE55" s="681"/>
      <c r="CF55" s="681"/>
      <c r="CG55" s="681"/>
      <c r="CH55" s="681"/>
      <c r="CI55" s="681"/>
      <c r="CJ55" s="681"/>
      <c r="CK55" s="681"/>
      <c r="CL55" s="681"/>
      <c r="CM55" s="681"/>
      <c r="CN55" s="681"/>
      <c r="CO55" s="681"/>
      <c r="CP55" s="681"/>
      <c r="CQ55" s="681"/>
      <c r="CR55" s="681"/>
      <c r="CS55" s="681"/>
      <c r="CT55" s="681"/>
      <c r="CU55" s="681"/>
      <c r="CV55" s="681"/>
      <c r="CW55" s="681"/>
      <c r="CX55" s="681"/>
      <c r="CY55" s="681"/>
      <c r="CZ55" s="681"/>
      <c r="DA55" s="681"/>
      <c r="DB55" s="681"/>
      <c r="DC55" s="681"/>
      <c r="DD55" s="681"/>
      <c r="DE55" s="681"/>
      <c r="DF55" s="681"/>
      <c r="DG55" s="681"/>
      <c r="DH55" s="681"/>
      <c r="DI55" s="681"/>
      <c r="DJ55" s="681"/>
      <c r="DK55" s="681"/>
      <c r="DL55" s="681"/>
      <c r="DM55" s="681"/>
      <c r="DN55" s="681"/>
      <c r="DO55" s="681"/>
      <c r="DP55" s="681"/>
      <c r="DQ55" s="681"/>
      <c r="DR55" s="681"/>
      <c r="DS55" s="681"/>
      <c r="DT55" s="681"/>
      <c r="DU55" s="681"/>
      <c r="DV55" s="681"/>
      <c r="DW55" s="681"/>
      <c r="DX55" s="681"/>
      <c r="DY55" s="681"/>
      <c r="DZ55" s="681"/>
      <c r="EA55" s="681"/>
      <c r="EB55" s="681"/>
      <c r="EC55" s="681"/>
      <c r="ED55" s="681"/>
      <c r="EE55" s="681"/>
      <c r="EF55" s="681"/>
      <c r="EG55" s="681"/>
      <c r="EH55" s="681"/>
      <c r="EI55" s="681"/>
    </row>
    <row r="56" spans="1:139" s="680" customFormat="1" x14ac:dyDescent="0.2">
      <c r="A56" s="678"/>
      <c r="B56" s="678"/>
      <c r="C56" s="678"/>
      <c r="D56" s="678"/>
      <c r="E56" s="679"/>
      <c r="N56" s="681"/>
      <c r="O56" s="681"/>
      <c r="P56" s="681"/>
      <c r="Q56" s="681"/>
      <c r="R56" s="681"/>
      <c r="S56" s="681"/>
      <c r="T56" s="681"/>
      <c r="U56" s="681"/>
      <c r="V56" s="681"/>
      <c r="W56" s="681"/>
      <c r="X56" s="681"/>
      <c r="Y56" s="681"/>
      <c r="Z56" s="681"/>
      <c r="AA56" s="681"/>
      <c r="AB56" s="681"/>
      <c r="AC56" s="681"/>
      <c r="AD56" s="681"/>
      <c r="AE56" s="681"/>
      <c r="AF56" s="681"/>
      <c r="AG56" s="681"/>
      <c r="AH56" s="681"/>
      <c r="AI56" s="681"/>
      <c r="AJ56" s="681"/>
      <c r="AK56" s="681"/>
      <c r="AL56" s="681"/>
      <c r="AM56" s="681"/>
      <c r="AN56" s="681"/>
      <c r="AO56" s="681"/>
      <c r="AP56" s="681"/>
      <c r="AQ56" s="681"/>
      <c r="AR56" s="681"/>
      <c r="AS56" s="681"/>
      <c r="AT56" s="681"/>
      <c r="AU56" s="681"/>
      <c r="AV56" s="681"/>
      <c r="AW56" s="681"/>
      <c r="AX56" s="681"/>
      <c r="AY56" s="681"/>
      <c r="AZ56" s="681"/>
      <c r="BA56" s="681"/>
      <c r="BB56" s="681"/>
      <c r="BC56" s="681"/>
      <c r="BD56" s="681"/>
      <c r="BE56" s="681"/>
      <c r="BF56" s="681"/>
      <c r="BG56" s="681"/>
      <c r="BH56" s="681"/>
      <c r="BI56" s="681"/>
      <c r="BJ56" s="681"/>
      <c r="BK56" s="681"/>
      <c r="BL56" s="681"/>
      <c r="BM56" s="681"/>
      <c r="BN56" s="681"/>
      <c r="BO56" s="681"/>
      <c r="BP56" s="681"/>
      <c r="BQ56" s="681"/>
      <c r="BR56" s="681"/>
      <c r="BS56" s="681"/>
      <c r="BT56" s="681"/>
      <c r="BU56" s="681"/>
      <c r="BV56" s="681"/>
      <c r="BW56" s="681"/>
      <c r="BX56" s="681"/>
      <c r="BY56" s="681"/>
      <c r="BZ56" s="681"/>
      <c r="CA56" s="681"/>
      <c r="CB56" s="681"/>
      <c r="CC56" s="681"/>
      <c r="CD56" s="681"/>
      <c r="CE56" s="681"/>
      <c r="CF56" s="681"/>
      <c r="CG56" s="681"/>
      <c r="CH56" s="681"/>
      <c r="CI56" s="681"/>
      <c r="CJ56" s="681"/>
      <c r="CK56" s="681"/>
      <c r="CL56" s="681"/>
      <c r="CM56" s="681"/>
      <c r="CN56" s="681"/>
      <c r="CO56" s="681"/>
      <c r="CP56" s="681"/>
      <c r="CQ56" s="681"/>
      <c r="CR56" s="681"/>
      <c r="CS56" s="681"/>
      <c r="CT56" s="681"/>
      <c r="CU56" s="681"/>
      <c r="CV56" s="681"/>
      <c r="CW56" s="681"/>
      <c r="CX56" s="681"/>
      <c r="CY56" s="681"/>
      <c r="CZ56" s="681"/>
      <c r="DA56" s="681"/>
      <c r="DB56" s="681"/>
      <c r="DC56" s="681"/>
      <c r="DD56" s="681"/>
      <c r="DE56" s="681"/>
      <c r="DF56" s="681"/>
      <c r="DG56" s="681"/>
      <c r="DH56" s="681"/>
      <c r="DI56" s="681"/>
      <c r="DJ56" s="681"/>
      <c r="DK56" s="681"/>
      <c r="DL56" s="681"/>
      <c r="DM56" s="681"/>
      <c r="DN56" s="681"/>
      <c r="DO56" s="681"/>
      <c r="DP56" s="681"/>
      <c r="DQ56" s="681"/>
      <c r="DR56" s="681"/>
      <c r="DS56" s="681"/>
      <c r="DT56" s="681"/>
      <c r="DU56" s="681"/>
      <c r="DV56" s="681"/>
      <c r="DW56" s="681"/>
      <c r="DX56" s="681"/>
      <c r="DY56" s="681"/>
      <c r="DZ56" s="681"/>
      <c r="EA56" s="681"/>
      <c r="EB56" s="681"/>
      <c r="EC56" s="681"/>
      <c r="ED56" s="681"/>
      <c r="EE56" s="681"/>
      <c r="EF56" s="681"/>
      <c r="EG56" s="681"/>
      <c r="EH56" s="681"/>
      <c r="EI56" s="681"/>
    </row>
    <row r="57" spans="1:139" s="680" customFormat="1" x14ac:dyDescent="0.2">
      <c r="A57" s="678"/>
      <c r="B57" s="678"/>
      <c r="C57" s="678"/>
      <c r="D57" s="678"/>
      <c r="E57" s="679"/>
      <c r="N57" s="681"/>
      <c r="O57" s="681"/>
      <c r="P57" s="681"/>
      <c r="Q57" s="681"/>
      <c r="R57" s="681"/>
      <c r="S57" s="681"/>
      <c r="T57" s="681"/>
      <c r="U57" s="681"/>
      <c r="V57" s="681"/>
      <c r="W57" s="681"/>
      <c r="X57" s="681"/>
      <c r="Y57" s="681"/>
      <c r="Z57" s="681"/>
      <c r="AA57" s="681"/>
      <c r="AB57" s="681"/>
      <c r="AC57" s="681"/>
      <c r="AD57" s="681"/>
      <c r="AE57" s="681"/>
      <c r="AF57" s="681"/>
      <c r="AG57" s="681"/>
      <c r="AH57" s="681"/>
      <c r="AI57" s="681"/>
      <c r="AJ57" s="681"/>
      <c r="AK57" s="681"/>
      <c r="AL57" s="681"/>
      <c r="AM57" s="681"/>
      <c r="AN57" s="681"/>
      <c r="AO57" s="681"/>
      <c r="AP57" s="681"/>
      <c r="AQ57" s="681"/>
      <c r="AR57" s="681"/>
      <c r="AS57" s="681"/>
      <c r="AT57" s="681"/>
      <c r="AU57" s="681"/>
      <c r="AV57" s="681"/>
      <c r="AW57" s="681"/>
      <c r="AX57" s="681"/>
      <c r="AY57" s="681"/>
      <c r="AZ57" s="681"/>
      <c r="BA57" s="681"/>
      <c r="BB57" s="681"/>
      <c r="BC57" s="681"/>
      <c r="BD57" s="681"/>
      <c r="BE57" s="681"/>
      <c r="BF57" s="681"/>
      <c r="BG57" s="681"/>
      <c r="BH57" s="681"/>
      <c r="BI57" s="681"/>
      <c r="BJ57" s="681"/>
      <c r="BK57" s="681"/>
      <c r="BL57" s="681"/>
      <c r="BM57" s="681"/>
      <c r="BN57" s="681"/>
      <c r="BO57" s="681"/>
      <c r="BP57" s="681"/>
      <c r="BQ57" s="681"/>
      <c r="BR57" s="681"/>
      <c r="BS57" s="681"/>
      <c r="BT57" s="681"/>
      <c r="BU57" s="681"/>
      <c r="BV57" s="681"/>
      <c r="BW57" s="681"/>
      <c r="BX57" s="681"/>
      <c r="BY57" s="681"/>
      <c r="BZ57" s="681"/>
      <c r="CA57" s="681"/>
      <c r="CB57" s="681"/>
      <c r="CC57" s="681"/>
      <c r="CD57" s="681"/>
      <c r="CE57" s="681"/>
      <c r="CF57" s="681"/>
      <c r="CG57" s="681"/>
      <c r="CH57" s="681"/>
      <c r="CI57" s="681"/>
      <c r="CJ57" s="681"/>
      <c r="CK57" s="681"/>
      <c r="CL57" s="681"/>
      <c r="CM57" s="681"/>
      <c r="CN57" s="681"/>
      <c r="CO57" s="681"/>
      <c r="CP57" s="681"/>
      <c r="CQ57" s="681"/>
      <c r="CR57" s="681"/>
      <c r="CS57" s="681"/>
      <c r="CT57" s="681"/>
      <c r="CU57" s="681"/>
      <c r="CV57" s="681"/>
      <c r="CW57" s="681"/>
      <c r="CX57" s="681"/>
      <c r="CY57" s="681"/>
      <c r="CZ57" s="681"/>
      <c r="DA57" s="681"/>
      <c r="DB57" s="681"/>
      <c r="DC57" s="681"/>
      <c r="DD57" s="681"/>
      <c r="DE57" s="681"/>
      <c r="DF57" s="681"/>
      <c r="DG57" s="681"/>
      <c r="DH57" s="681"/>
      <c r="DI57" s="681"/>
      <c r="DJ57" s="681"/>
      <c r="DK57" s="681"/>
      <c r="DL57" s="681"/>
      <c r="DM57" s="681"/>
      <c r="DN57" s="681"/>
      <c r="DO57" s="681"/>
      <c r="DP57" s="681"/>
      <c r="DQ57" s="681"/>
      <c r="DR57" s="681"/>
      <c r="DS57" s="681"/>
      <c r="DT57" s="681"/>
      <c r="DU57" s="681"/>
      <c r="DV57" s="681"/>
      <c r="DW57" s="681"/>
      <c r="DX57" s="681"/>
      <c r="DY57" s="681"/>
      <c r="DZ57" s="681"/>
      <c r="EA57" s="681"/>
      <c r="EB57" s="681"/>
      <c r="EC57" s="681"/>
      <c r="ED57" s="681"/>
      <c r="EE57" s="681"/>
      <c r="EF57" s="681"/>
      <c r="EG57" s="681"/>
      <c r="EH57" s="681"/>
      <c r="EI57" s="681"/>
    </row>
    <row r="58" spans="1:139" s="680" customFormat="1" x14ac:dyDescent="0.2">
      <c r="A58" s="678"/>
      <c r="B58" s="678"/>
      <c r="C58" s="678"/>
      <c r="D58" s="678"/>
      <c r="E58" s="679"/>
      <c r="N58" s="681"/>
      <c r="O58" s="681"/>
      <c r="P58" s="681"/>
      <c r="Q58" s="681"/>
      <c r="R58" s="681"/>
      <c r="S58" s="681"/>
      <c r="T58" s="681"/>
      <c r="U58" s="681"/>
      <c r="V58" s="681"/>
      <c r="W58" s="681"/>
      <c r="X58" s="681"/>
      <c r="Y58" s="681"/>
      <c r="Z58" s="681"/>
      <c r="AA58" s="681"/>
      <c r="AB58" s="681"/>
      <c r="AC58" s="681"/>
      <c r="AD58" s="681"/>
      <c r="AE58" s="681"/>
      <c r="AF58" s="681"/>
      <c r="AG58" s="681"/>
      <c r="AH58" s="681"/>
      <c r="AI58" s="681"/>
      <c r="AJ58" s="681"/>
      <c r="AK58" s="681"/>
      <c r="AL58" s="681"/>
      <c r="AM58" s="681"/>
      <c r="AN58" s="681"/>
      <c r="AO58" s="681"/>
      <c r="AP58" s="681"/>
      <c r="AQ58" s="681"/>
      <c r="AR58" s="681"/>
      <c r="AS58" s="681"/>
      <c r="AT58" s="681"/>
      <c r="AU58" s="681"/>
      <c r="AV58" s="681"/>
      <c r="AW58" s="681"/>
      <c r="AX58" s="681"/>
      <c r="AY58" s="681"/>
      <c r="AZ58" s="681"/>
      <c r="BA58" s="681"/>
      <c r="BB58" s="681"/>
      <c r="BC58" s="681"/>
      <c r="BD58" s="681"/>
      <c r="BE58" s="681"/>
      <c r="BF58" s="681"/>
      <c r="BG58" s="681"/>
      <c r="BH58" s="681"/>
      <c r="BI58" s="681"/>
      <c r="BJ58" s="681"/>
      <c r="BK58" s="681"/>
      <c r="BL58" s="681"/>
      <c r="BM58" s="681"/>
      <c r="BN58" s="681"/>
      <c r="BO58" s="681"/>
      <c r="BP58" s="681"/>
      <c r="BQ58" s="681"/>
      <c r="BR58" s="681"/>
      <c r="BS58" s="681"/>
      <c r="BT58" s="681"/>
      <c r="BU58" s="681"/>
      <c r="BV58" s="681"/>
      <c r="BW58" s="681"/>
      <c r="BX58" s="681"/>
      <c r="BY58" s="681"/>
      <c r="BZ58" s="681"/>
      <c r="CA58" s="681"/>
      <c r="CB58" s="681"/>
      <c r="CC58" s="681"/>
      <c r="CD58" s="681"/>
      <c r="CE58" s="681"/>
      <c r="CF58" s="681"/>
      <c r="CG58" s="681"/>
      <c r="CH58" s="681"/>
      <c r="CI58" s="681"/>
      <c r="CJ58" s="681"/>
      <c r="CK58" s="681"/>
      <c r="CL58" s="681"/>
      <c r="CM58" s="681"/>
      <c r="CN58" s="681"/>
      <c r="CO58" s="681"/>
      <c r="CP58" s="681"/>
      <c r="CQ58" s="681"/>
      <c r="CR58" s="681"/>
      <c r="CS58" s="681"/>
      <c r="CT58" s="681"/>
      <c r="CU58" s="681"/>
      <c r="CV58" s="681"/>
      <c r="CW58" s="681"/>
      <c r="CX58" s="681"/>
      <c r="CY58" s="681"/>
      <c r="CZ58" s="681"/>
      <c r="DA58" s="681"/>
      <c r="DB58" s="681"/>
      <c r="DC58" s="681"/>
      <c r="DD58" s="681"/>
      <c r="DE58" s="681"/>
      <c r="DF58" s="681"/>
      <c r="DG58" s="681"/>
      <c r="DH58" s="681"/>
      <c r="DI58" s="681"/>
      <c r="DJ58" s="681"/>
      <c r="DK58" s="681"/>
      <c r="DL58" s="681"/>
      <c r="DM58" s="681"/>
      <c r="DN58" s="681"/>
      <c r="DO58" s="681"/>
      <c r="DP58" s="681"/>
      <c r="DQ58" s="681"/>
      <c r="DR58" s="681"/>
      <c r="DS58" s="681"/>
      <c r="DT58" s="681"/>
      <c r="DU58" s="681"/>
      <c r="DV58" s="681"/>
      <c r="DW58" s="681"/>
      <c r="DX58" s="681"/>
      <c r="DY58" s="681"/>
      <c r="DZ58" s="681"/>
      <c r="EA58" s="681"/>
      <c r="EB58" s="681"/>
      <c r="EC58" s="681"/>
      <c r="ED58" s="681"/>
      <c r="EE58" s="681"/>
      <c r="EF58" s="681"/>
      <c r="EG58" s="681"/>
      <c r="EH58" s="681"/>
      <c r="EI58" s="681"/>
    </row>
    <row r="59" spans="1:139" s="680" customFormat="1" x14ac:dyDescent="0.2">
      <c r="A59" s="678"/>
      <c r="B59" s="678"/>
      <c r="C59" s="678"/>
      <c r="D59" s="678"/>
      <c r="E59" s="679"/>
      <c r="N59" s="681"/>
      <c r="O59" s="681"/>
      <c r="P59" s="681"/>
      <c r="Q59" s="681"/>
      <c r="R59" s="681"/>
      <c r="S59" s="681"/>
      <c r="T59" s="681"/>
      <c r="U59" s="681"/>
      <c r="V59" s="681"/>
      <c r="W59" s="681"/>
      <c r="X59" s="681"/>
      <c r="Y59" s="681"/>
      <c r="Z59" s="681"/>
      <c r="AA59" s="681"/>
      <c r="AB59" s="681"/>
      <c r="AC59" s="681"/>
      <c r="AD59" s="681"/>
      <c r="AE59" s="681"/>
      <c r="AF59" s="681"/>
      <c r="AG59" s="681"/>
      <c r="AH59" s="681"/>
      <c r="AI59" s="681"/>
      <c r="AJ59" s="681"/>
      <c r="AK59" s="681"/>
      <c r="AL59" s="681"/>
      <c r="AM59" s="681"/>
      <c r="AN59" s="681"/>
      <c r="AO59" s="681"/>
      <c r="AP59" s="681"/>
      <c r="AQ59" s="681"/>
      <c r="AR59" s="681"/>
      <c r="AS59" s="681"/>
      <c r="AT59" s="681"/>
      <c r="AU59" s="681"/>
      <c r="AV59" s="681"/>
      <c r="AW59" s="681"/>
      <c r="AX59" s="681"/>
      <c r="AY59" s="681"/>
      <c r="AZ59" s="681"/>
      <c r="BA59" s="681"/>
      <c r="BB59" s="681"/>
      <c r="BC59" s="681"/>
      <c r="BD59" s="681"/>
      <c r="BE59" s="681"/>
      <c r="BF59" s="681"/>
      <c r="BG59" s="681"/>
      <c r="BH59" s="681"/>
      <c r="BI59" s="681"/>
      <c r="BJ59" s="681"/>
      <c r="BK59" s="681"/>
      <c r="BL59" s="681"/>
      <c r="BM59" s="681"/>
      <c r="BN59" s="681"/>
      <c r="BO59" s="681"/>
      <c r="BP59" s="681"/>
      <c r="BQ59" s="681"/>
      <c r="BR59" s="681"/>
      <c r="BS59" s="681"/>
      <c r="BT59" s="681"/>
      <c r="BU59" s="681"/>
      <c r="BV59" s="681"/>
      <c r="BW59" s="681"/>
      <c r="BX59" s="681"/>
      <c r="BY59" s="681"/>
      <c r="BZ59" s="681"/>
      <c r="CA59" s="681"/>
      <c r="CB59" s="681"/>
      <c r="CC59" s="681"/>
      <c r="CD59" s="681"/>
      <c r="CE59" s="681"/>
      <c r="CF59" s="681"/>
      <c r="CG59" s="681"/>
      <c r="CH59" s="681"/>
      <c r="CI59" s="681"/>
      <c r="CJ59" s="681"/>
      <c r="CK59" s="681"/>
      <c r="CL59" s="681"/>
      <c r="CM59" s="681"/>
      <c r="CN59" s="681"/>
      <c r="CO59" s="681"/>
      <c r="CP59" s="681"/>
      <c r="CQ59" s="681"/>
      <c r="CR59" s="681"/>
      <c r="CS59" s="681"/>
      <c r="CT59" s="681"/>
      <c r="CU59" s="681"/>
      <c r="CV59" s="681"/>
      <c r="CW59" s="681"/>
      <c r="CX59" s="681"/>
      <c r="CY59" s="681"/>
      <c r="CZ59" s="681"/>
      <c r="DA59" s="681"/>
      <c r="DB59" s="681"/>
      <c r="DC59" s="681"/>
      <c r="DD59" s="681"/>
      <c r="DE59" s="681"/>
      <c r="DF59" s="681"/>
      <c r="DG59" s="681"/>
      <c r="DH59" s="681"/>
      <c r="DI59" s="681"/>
      <c r="DJ59" s="681"/>
      <c r="DK59" s="681"/>
      <c r="DL59" s="681"/>
      <c r="DM59" s="681"/>
      <c r="DN59" s="681"/>
      <c r="DO59" s="681"/>
      <c r="DP59" s="681"/>
      <c r="DQ59" s="681"/>
      <c r="DR59" s="681"/>
      <c r="DS59" s="681"/>
      <c r="DT59" s="681"/>
      <c r="DU59" s="681"/>
      <c r="DV59" s="681"/>
      <c r="DW59" s="681"/>
      <c r="DX59" s="681"/>
      <c r="DY59" s="681"/>
      <c r="DZ59" s="681"/>
      <c r="EA59" s="681"/>
      <c r="EB59" s="681"/>
      <c r="EC59" s="681"/>
      <c r="ED59" s="681"/>
      <c r="EE59" s="681"/>
      <c r="EF59" s="681"/>
      <c r="EG59" s="681"/>
      <c r="EH59" s="681"/>
      <c r="EI59" s="681"/>
    </row>
    <row r="60" spans="1:139" s="680" customFormat="1" x14ac:dyDescent="0.2">
      <c r="A60" s="678"/>
      <c r="B60" s="678"/>
      <c r="C60" s="678"/>
      <c r="D60" s="678"/>
      <c r="E60" s="679"/>
      <c r="N60" s="681"/>
      <c r="O60" s="681"/>
      <c r="P60" s="681"/>
      <c r="Q60" s="681"/>
      <c r="R60" s="681"/>
      <c r="S60" s="681"/>
      <c r="T60" s="681"/>
      <c r="U60" s="681"/>
      <c r="V60" s="681"/>
      <c r="W60" s="681"/>
      <c r="X60" s="681"/>
      <c r="Y60" s="681"/>
      <c r="Z60" s="681"/>
      <c r="AA60" s="681"/>
      <c r="AB60" s="681"/>
      <c r="AC60" s="681"/>
      <c r="AD60" s="681"/>
      <c r="AE60" s="681"/>
      <c r="AF60" s="681"/>
      <c r="AG60" s="681"/>
      <c r="AH60" s="681"/>
      <c r="AI60" s="681"/>
      <c r="AJ60" s="681"/>
      <c r="AK60" s="681"/>
      <c r="AL60" s="681"/>
      <c r="AM60" s="681"/>
      <c r="AN60" s="681"/>
      <c r="AO60" s="681"/>
      <c r="AP60" s="681"/>
      <c r="AQ60" s="681"/>
      <c r="AR60" s="681"/>
      <c r="AS60" s="681"/>
      <c r="AT60" s="681"/>
      <c r="AU60" s="681"/>
      <c r="AV60" s="681"/>
      <c r="AW60" s="681"/>
      <c r="AX60" s="681"/>
      <c r="AY60" s="681"/>
      <c r="AZ60" s="681"/>
      <c r="BA60" s="681"/>
      <c r="BB60" s="681"/>
      <c r="BC60" s="681"/>
      <c r="BD60" s="681"/>
      <c r="BE60" s="681"/>
      <c r="BF60" s="681"/>
      <c r="BG60" s="681"/>
      <c r="BH60" s="681"/>
      <c r="BI60" s="681"/>
      <c r="BJ60" s="681"/>
      <c r="BK60" s="681"/>
      <c r="BL60" s="681"/>
      <c r="BM60" s="681"/>
      <c r="BN60" s="681"/>
      <c r="BO60" s="681"/>
      <c r="BP60" s="681"/>
      <c r="BQ60" s="681"/>
      <c r="BR60" s="681"/>
      <c r="BS60" s="681"/>
      <c r="BT60" s="681"/>
      <c r="BU60" s="681"/>
      <c r="BV60" s="681"/>
      <c r="BW60" s="681"/>
      <c r="BX60" s="681"/>
      <c r="BY60" s="681"/>
      <c r="BZ60" s="681"/>
      <c r="CA60" s="681"/>
      <c r="CB60" s="681"/>
      <c r="CC60" s="681"/>
      <c r="CD60" s="681"/>
      <c r="CE60" s="681"/>
      <c r="CF60" s="681"/>
      <c r="CG60" s="681"/>
      <c r="CH60" s="681"/>
      <c r="CI60" s="681"/>
      <c r="CJ60" s="681"/>
      <c r="CK60" s="681"/>
      <c r="CL60" s="681"/>
      <c r="CM60" s="681"/>
      <c r="CN60" s="681"/>
      <c r="CO60" s="681"/>
      <c r="CP60" s="681"/>
      <c r="CQ60" s="681"/>
      <c r="CR60" s="681"/>
      <c r="CS60" s="681"/>
      <c r="CT60" s="681"/>
      <c r="CU60" s="681"/>
      <c r="CV60" s="681"/>
      <c r="CW60" s="681"/>
      <c r="CX60" s="681"/>
      <c r="CY60" s="681"/>
      <c r="CZ60" s="681"/>
      <c r="DA60" s="681"/>
      <c r="DB60" s="681"/>
      <c r="DC60" s="681"/>
      <c r="DD60" s="681"/>
      <c r="DE60" s="681"/>
      <c r="DF60" s="681"/>
      <c r="DG60" s="681"/>
      <c r="DH60" s="681"/>
      <c r="DI60" s="681"/>
      <c r="DJ60" s="681"/>
      <c r="DK60" s="681"/>
      <c r="DL60" s="681"/>
      <c r="DM60" s="681"/>
      <c r="DN60" s="681"/>
      <c r="DO60" s="681"/>
      <c r="DP60" s="681"/>
      <c r="DQ60" s="681"/>
      <c r="DR60" s="681"/>
      <c r="DS60" s="681"/>
      <c r="DT60" s="681"/>
      <c r="DU60" s="681"/>
      <c r="DV60" s="681"/>
      <c r="DW60" s="681"/>
      <c r="DX60" s="681"/>
      <c r="DY60" s="681"/>
      <c r="DZ60" s="681"/>
      <c r="EA60" s="681"/>
      <c r="EB60" s="681"/>
      <c r="EC60" s="681"/>
      <c r="ED60" s="681"/>
      <c r="EE60" s="681"/>
      <c r="EF60" s="681"/>
      <c r="EG60" s="681"/>
      <c r="EH60" s="681"/>
      <c r="EI60" s="681"/>
    </row>
    <row r="62" spans="1:139" s="680" customFormat="1" x14ac:dyDescent="0.2">
      <c r="A62" s="678"/>
      <c r="B62" s="678"/>
      <c r="C62" s="678"/>
      <c r="D62" s="678"/>
      <c r="E62" s="679"/>
      <c r="N62" s="681"/>
      <c r="O62" s="681"/>
      <c r="P62" s="681"/>
      <c r="Q62" s="681"/>
      <c r="R62" s="681"/>
      <c r="S62" s="681"/>
      <c r="T62" s="681"/>
      <c r="U62" s="681"/>
      <c r="V62" s="681"/>
      <c r="W62" s="681"/>
      <c r="X62" s="681"/>
      <c r="Y62" s="681"/>
      <c r="Z62" s="681"/>
      <c r="AA62" s="681"/>
      <c r="AB62" s="681"/>
      <c r="AC62" s="681"/>
      <c r="AD62" s="681"/>
      <c r="AE62" s="681"/>
      <c r="AF62" s="681"/>
      <c r="AG62" s="681"/>
      <c r="AH62" s="681"/>
      <c r="AI62" s="681"/>
      <c r="AJ62" s="681"/>
      <c r="AK62" s="681"/>
      <c r="AL62" s="681"/>
      <c r="AM62" s="681"/>
      <c r="AN62" s="681"/>
      <c r="AO62" s="681"/>
      <c r="AP62" s="681"/>
      <c r="AQ62" s="681"/>
      <c r="AR62" s="681"/>
      <c r="AS62" s="681"/>
      <c r="AT62" s="681"/>
      <c r="AU62" s="681"/>
      <c r="AV62" s="681"/>
      <c r="AW62" s="681"/>
      <c r="AX62" s="681"/>
      <c r="AY62" s="681"/>
      <c r="AZ62" s="681"/>
      <c r="BA62" s="681"/>
      <c r="BB62" s="681"/>
      <c r="BC62" s="681"/>
      <c r="BD62" s="681"/>
      <c r="BE62" s="681"/>
      <c r="BF62" s="681"/>
      <c r="BG62" s="681"/>
      <c r="BH62" s="681"/>
      <c r="BI62" s="681"/>
      <c r="BJ62" s="681"/>
      <c r="BK62" s="681"/>
      <c r="BL62" s="681"/>
      <c r="BM62" s="681"/>
      <c r="BN62" s="681"/>
      <c r="BO62" s="681"/>
      <c r="BP62" s="681"/>
      <c r="BQ62" s="681"/>
      <c r="BR62" s="681"/>
      <c r="BS62" s="681"/>
      <c r="BT62" s="681"/>
      <c r="BU62" s="681"/>
      <c r="BV62" s="681"/>
      <c r="BW62" s="681"/>
      <c r="BX62" s="681"/>
      <c r="BY62" s="681"/>
      <c r="BZ62" s="681"/>
      <c r="CA62" s="681"/>
      <c r="CB62" s="681"/>
      <c r="CC62" s="681"/>
      <c r="CD62" s="681"/>
      <c r="CE62" s="681"/>
      <c r="CF62" s="681"/>
      <c r="CG62" s="681"/>
      <c r="CH62" s="681"/>
      <c r="CI62" s="681"/>
      <c r="CJ62" s="681"/>
      <c r="CK62" s="681"/>
      <c r="CL62" s="681"/>
      <c r="CM62" s="681"/>
      <c r="CN62" s="681"/>
      <c r="CO62" s="681"/>
      <c r="CP62" s="681"/>
      <c r="CQ62" s="681"/>
      <c r="CR62" s="681"/>
      <c r="CS62" s="681"/>
      <c r="CT62" s="681"/>
      <c r="CU62" s="681"/>
      <c r="CV62" s="681"/>
      <c r="CW62" s="681"/>
      <c r="CX62" s="681"/>
      <c r="CY62" s="681"/>
      <c r="CZ62" s="681"/>
      <c r="DA62" s="681"/>
      <c r="DB62" s="681"/>
      <c r="DC62" s="681"/>
      <c r="DD62" s="681"/>
      <c r="DE62" s="681"/>
      <c r="DF62" s="681"/>
      <c r="DG62" s="681"/>
      <c r="DH62" s="681"/>
      <c r="DI62" s="681"/>
      <c r="DJ62" s="681"/>
      <c r="DK62" s="681"/>
      <c r="DL62" s="681"/>
      <c r="DM62" s="681"/>
      <c r="DN62" s="681"/>
      <c r="DO62" s="681"/>
      <c r="DP62" s="681"/>
      <c r="DQ62" s="681"/>
      <c r="DR62" s="681"/>
      <c r="DS62" s="681"/>
      <c r="DT62" s="681"/>
      <c r="DU62" s="681"/>
      <c r="DV62" s="681"/>
      <c r="DW62" s="681"/>
      <c r="DX62" s="681"/>
      <c r="DY62" s="681"/>
      <c r="DZ62" s="681"/>
      <c r="EA62" s="681"/>
      <c r="EB62" s="681"/>
      <c r="EC62" s="681"/>
      <c r="ED62" s="681"/>
      <c r="EE62" s="681"/>
      <c r="EF62" s="681"/>
      <c r="EG62" s="681"/>
      <c r="EH62" s="681"/>
      <c r="EI62" s="681"/>
    </row>
    <row r="63" spans="1:139" s="680" customFormat="1" x14ac:dyDescent="0.2">
      <c r="A63" s="678"/>
      <c r="B63" s="678"/>
      <c r="C63" s="678"/>
      <c r="D63" s="678"/>
      <c r="E63" s="679"/>
      <c r="N63" s="681"/>
      <c r="O63" s="681"/>
      <c r="P63" s="681"/>
      <c r="Q63" s="681"/>
      <c r="R63" s="681"/>
      <c r="S63" s="681"/>
      <c r="T63" s="681"/>
      <c r="U63" s="681"/>
      <c r="V63" s="681"/>
      <c r="W63" s="681"/>
      <c r="X63" s="681"/>
      <c r="Y63" s="681"/>
      <c r="Z63" s="681"/>
      <c r="AA63" s="681"/>
      <c r="AB63" s="681"/>
      <c r="AC63" s="681"/>
      <c r="AD63" s="681"/>
      <c r="AE63" s="681"/>
      <c r="AF63" s="681"/>
      <c r="AG63" s="681"/>
      <c r="AH63" s="681"/>
      <c r="AI63" s="681"/>
      <c r="AJ63" s="681"/>
      <c r="AK63" s="681"/>
      <c r="AL63" s="681"/>
      <c r="AM63" s="681"/>
      <c r="AN63" s="681"/>
      <c r="AO63" s="681"/>
      <c r="AP63" s="681"/>
      <c r="AQ63" s="681"/>
      <c r="AR63" s="681"/>
      <c r="AS63" s="681"/>
      <c r="AT63" s="681"/>
      <c r="AU63" s="681"/>
      <c r="AV63" s="681"/>
      <c r="AW63" s="681"/>
      <c r="AX63" s="681"/>
      <c r="AY63" s="681"/>
      <c r="AZ63" s="681"/>
      <c r="BA63" s="681"/>
      <c r="BB63" s="681"/>
      <c r="BC63" s="681"/>
      <c r="BD63" s="681"/>
      <c r="BE63" s="681"/>
      <c r="BF63" s="681"/>
      <c r="BG63" s="681"/>
      <c r="BH63" s="681"/>
      <c r="BI63" s="681"/>
      <c r="BJ63" s="681"/>
      <c r="BK63" s="681"/>
      <c r="BL63" s="681"/>
      <c r="BM63" s="681"/>
      <c r="BN63" s="681"/>
      <c r="BO63" s="681"/>
      <c r="BP63" s="681"/>
      <c r="BQ63" s="681"/>
      <c r="BR63" s="681"/>
      <c r="BS63" s="681"/>
      <c r="BT63" s="681"/>
      <c r="BU63" s="681"/>
      <c r="BV63" s="681"/>
      <c r="BW63" s="681"/>
      <c r="BX63" s="681"/>
      <c r="BY63" s="681"/>
      <c r="BZ63" s="681"/>
      <c r="CA63" s="681"/>
      <c r="CB63" s="681"/>
      <c r="CC63" s="681"/>
      <c r="CD63" s="681"/>
      <c r="CE63" s="681"/>
      <c r="CF63" s="681"/>
      <c r="CG63" s="681"/>
      <c r="CH63" s="681"/>
      <c r="CI63" s="681"/>
      <c r="CJ63" s="681"/>
      <c r="CK63" s="681"/>
      <c r="CL63" s="681"/>
      <c r="CM63" s="681"/>
      <c r="CN63" s="681"/>
      <c r="CO63" s="681"/>
      <c r="CP63" s="681"/>
      <c r="CQ63" s="681"/>
      <c r="CR63" s="681"/>
      <c r="CS63" s="681"/>
      <c r="CT63" s="681"/>
      <c r="CU63" s="681"/>
      <c r="CV63" s="681"/>
      <c r="CW63" s="681"/>
      <c r="CX63" s="681"/>
      <c r="CY63" s="681"/>
      <c r="CZ63" s="681"/>
      <c r="DA63" s="681"/>
      <c r="DB63" s="681"/>
      <c r="DC63" s="681"/>
      <c r="DD63" s="681"/>
      <c r="DE63" s="681"/>
      <c r="DF63" s="681"/>
      <c r="DG63" s="681"/>
      <c r="DH63" s="681"/>
      <c r="DI63" s="681"/>
      <c r="DJ63" s="681"/>
      <c r="DK63" s="681"/>
      <c r="DL63" s="681"/>
      <c r="DM63" s="681"/>
      <c r="DN63" s="681"/>
      <c r="DO63" s="681"/>
      <c r="DP63" s="681"/>
      <c r="DQ63" s="681"/>
      <c r="DR63" s="681"/>
      <c r="DS63" s="681"/>
      <c r="DT63" s="681"/>
      <c r="DU63" s="681"/>
      <c r="DV63" s="681"/>
      <c r="DW63" s="681"/>
      <c r="DX63" s="681"/>
      <c r="DY63" s="681"/>
      <c r="DZ63" s="681"/>
      <c r="EA63" s="681"/>
      <c r="EB63" s="681"/>
      <c r="EC63" s="681"/>
      <c r="ED63" s="681"/>
      <c r="EE63" s="681"/>
      <c r="EF63" s="681"/>
      <c r="EG63" s="681"/>
      <c r="EH63" s="681"/>
      <c r="EI63" s="681"/>
    </row>
    <row r="64" spans="1:139" s="680" customFormat="1" x14ac:dyDescent="0.2">
      <c r="A64" s="678"/>
      <c r="B64" s="678"/>
      <c r="C64" s="678"/>
      <c r="D64" s="678"/>
      <c r="E64" s="679"/>
      <c r="N64" s="681"/>
      <c r="O64" s="681"/>
      <c r="P64" s="681"/>
      <c r="Q64" s="681"/>
      <c r="R64" s="681"/>
      <c r="S64" s="681"/>
      <c r="T64" s="681"/>
      <c r="U64" s="681"/>
      <c r="V64" s="681"/>
      <c r="W64" s="681"/>
      <c r="X64" s="681"/>
      <c r="Y64" s="681"/>
      <c r="Z64" s="681"/>
      <c r="AA64" s="681"/>
      <c r="AB64" s="681"/>
      <c r="AC64" s="681"/>
      <c r="AD64" s="681"/>
      <c r="AE64" s="681"/>
      <c r="AF64" s="681"/>
      <c r="AG64" s="681"/>
      <c r="AH64" s="681"/>
      <c r="AI64" s="681"/>
      <c r="AJ64" s="681"/>
      <c r="AK64" s="681"/>
      <c r="AL64" s="681"/>
      <c r="AM64" s="681"/>
      <c r="AN64" s="681"/>
      <c r="AO64" s="681"/>
      <c r="AP64" s="681"/>
      <c r="AQ64" s="681"/>
      <c r="AR64" s="681"/>
      <c r="AS64" s="681"/>
      <c r="AT64" s="681"/>
      <c r="AU64" s="681"/>
      <c r="AV64" s="681"/>
      <c r="AW64" s="681"/>
      <c r="AX64" s="681"/>
      <c r="AY64" s="681"/>
      <c r="AZ64" s="681"/>
      <c r="BA64" s="681"/>
      <c r="BB64" s="681"/>
      <c r="BC64" s="681"/>
      <c r="BD64" s="681"/>
      <c r="BE64" s="681"/>
      <c r="BF64" s="681"/>
      <c r="BG64" s="681"/>
      <c r="BH64" s="681"/>
      <c r="BI64" s="681"/>
      <c r="BJ64" s="681"/>
      <c r="BK64" s="681"/>
      <c r="BL64" s="681"/>
      <c r="BM64" s="681"/>
      <c r="BN64" s="681"/>
      <c r="BO64" s="681"/>
      <c r="BP64" s="681"/>
      <c r="BQ64" s="681"/>
      <c r="BR64" s="681"/>
      <c r="BS64" s="681"/>
      <c r="BT64" s="681"/>
      <c r="BU64" s="681"/>
      <c r="BV64" s="681"/>
      <c r="BW64" s="681"/>
      <c r="BX64" s="681"/>
      <c r="BY64" s="681"/>
      <c r="BZ64" s="681"/>
      <c r="CA64" s="681"/>
      <c r="CB64" s="681"/>
      <c r="CC64" s="681"/>
      <c r="CD64" s="681"/>
      <c r="CE64" s="681"/>
      <c r="CF64" s="681"/>
      <c r="CG64" s="681"/>
      <c r="CH64" s="681"/>
      <c r="CI64" s="681"/>
      <c r="CJ64" s="681"/>
      <c r="CK64" s="681"/>
      <c r="CL64" s="681"/>
      <c r="CM64" s="681"/>
      <c r="CN64" s="681"/>
      <c r="CO64" s="681"/>
      <c r="CP64" s="681"/>
      <c r="CQ64" s="681"/>
      <c r="CR64" s="681"/>
      <c r="CS64" s="681"/>
      <c r="CT64" s="681"/>
      <c r="CU64" s="681"/>
      <c r="CV64" s="681"/>
      <c r="CW64" s="681"/>
      <c r="CX64" s="681"/>
      <c r="CY64" s="681"/>
      <c r="CZ64" s="681"/>
      <c r="DA64" s="681"/>
      <c r="DB64" s="681"/>
      <c r="DC64" s="681"/>
      <c r="DD64" s="681"/>
      <c r="DE64" s="681"/>
      <c r="DF64" s="681"/>
      <c r="DG64" s="681"/>
      <c r="DH64" s="681"/>
      <c r="DI64" s="681"/>
      <c r="DJ64" s="681"/>
      <c r="DK64" s="681"/>
      <c r="DL64" s="681"/>
      <c r="DM64" s="681"/>
      <c r="DN64" s="681"/>
      <c r="DO64" s="681"/>
      <c r="DP64" s="681"/>
      <c r="DQ64" s="681"/>
      <c r="DR64" s="681"/>
      <c r="DS64" s="681"/>
      <c r="DT64" s="681"/>
      <c r="DU64" s="681"/>
      <c r="DV64" s="681"/>
      <c r="DW64" s="681"/>
      <c r="DX64" s="681"/>
      <c r="DY64" s="681"/>
      <c r="DZ64" s="681"/>
      <c r="EA64" s="681"/>
      <c r="EB64" s="681"/>
      <c r="EC64" s="681"/>
      <c r="ED64" s="681"/>
      <c r="EE64" s="681"/>
      <c r="EF64" s="681"/>
      <c r="EG64" s="681"/>
      <c r="EH64" s="681"/>
      <c r="EI64" s="681"/>
    </row>
    <row r="67" spans="1:139" s="680" customFormat="1" x14ac:dyDescent="0.2">
      <c r="A67" s="678"/>
      <c r="B67" s="678"/>
      <c r="C67" s="678"/>
      <c r="D67" s="678"/>
      <c r="E67" s="679"/>
      <c r="N67" s="681"/>
      <c r="O67" s="681"/>
      <c r="P67" s="681"/>
      <c r="Q67" s="681"/>
      <c r="R67" s="681"/>
      <c r="S67" s="681"/>
      <c r="T67" s="681"/>
      <c r="U67" s="681"/>
      <c r="V67" s="681"/>
      <c r="W67" s="681"/>
      <c r="X67" s="681"/>
      <c r="Y67" s="681"/>
      <c r="Z67" s="681"/>
      <c r="AA67" s="681"/>
      <c r="AB67" s="681"/>
      <c r="AC67" s="681"/>
      <c r="AD67" s="681"/>
      <c r="AE67" s="681"/>
      <c r="AF67" s="681"/>
      <c r="AG67" s="681"/>
      <c r="AH67" s="681"/>
      <c r="AI67" s="681"/>
      <c r="AJ67" s="681"/>
      <c r="AK67" s="681"/>
      <c r="AL67" s="681"/>
      <c r="AM67" s="681"/>
      <c r="AN67" s="681"/>
      <c r="AO67" s="681"/>
      <c r="AP67" s="681"/>
      <c r="AQ67" s="681"/>
      <c r="AR67" s="681"/>
      <c r="AS67" s="681"/>
      <c r="AT67" s="681"/>
      <c r="AU67" s="681"/>
      <c r="AV67" s="681"/>
      <c r="AW67" s="681"/>
      <c r="AX67" s="681"/>
      <c r="AY67" s="681"/>
      <c r="AZ67" s="681"/>
      <c r="BA67" s="681"/>
      <c r="BB67" s="681"/>
      <c r="BC67" s="681"/>
      <c r="BD67" s="681"/>
      <c r="BE67" s="681"/>
      <c r="BF67" s="681"/>
      <c r="BG67" s="681"/>
      <c r="BH67" s="681"/>
      <c r="BI67" s="681"/>
      <c r="BJ67" s="681"/>
      <c r="BK67" s="681"/>
      <c r="BL67" s="681"/>
      <c r="BM67" s="681"/>
      <c r="BN67" s="681"/>
      <c r="BO67" s="681"/>
      <c r="BP67" s="681"/>
      <c r="BQ67" s="681"/>
      <c r="BR67" s="681"/>
      <c r="BS67" s="681"/>
      <c r="BT67" s="681"/>
      <c r="BU67" s="681"/>
      <c r="BV67" s="681"/>
      <c r="BW67" s="681"/>
      <c r="BX67" s="681"/>
      <c r="BY67" s="681"/>
      <c r="BZ67" s="681"/>
      <c r="CA67" s="681"/>
      <c r="CB67" s="681"/>
      <c r="CC67" s="681"/>
      <c r="CD67" s="681"/>
      <c r="CE67" s="681"/>
      <c r="CF67" s="681"/>
      <c r="CG67" s="681"/>
      <c r="CH67" s="681"/>
      <c r="CI67" s="681"/>
      <c r="CJ67" s="681"/>
      <c r="CK67" s="681"/>
      <c r="CL67" s="681"/>
      <c r="CM67" s="681"/>
      <c r="CN67" s="681"/>
      <c r="CO67" s="681"/>
      <c r="CP67" s="681"/>
      <c r="CQ67" s="681"/>
      <c r="CR67" s="681"/>
      <c r="CS67" s="681"/>
      <c r="CT67" s="681"/>
      <c r="CU67" s="681"/>
      <c r="CV67" s="681"/>
      <c r="CW67" s="681"/>
      <c r="CX67" s="681"/>
      <c r="CY67" s="681"/>
      <c r="CZ67" s="681"/>
      <c r="DA67" s="681"/>
      <c r="DB67" s="681"/>
      <c r="DC67" s="681"/>
      <c r="DD67" s="681"/>
      <c r="DE67" s="681"/>
      <c r="DF67" s="681"/>
      <c r="DG67" s="681"/>
      <c r="DH67" s="681"/>
      <c r="DI67" s="681"/>
      <c r="DJ67" s="681"/>
      <c r="DK67" s="681"/>
      <c r="DL67" s="681"/>
      <c r="DM67" s="681"/>
      <c r="DN67" s="681"/>
      <c r="DO67" s="681"/>
      <c r="DP67" s="681"/>
      <c r="DQ67" s="681"/>
      <c r="DR67" s="681"/>
      <c r="DS67" s="681"/>
      <c r="DT67" s="681"/>
      <c r="DU67" s="681"/>
      <c r="DV67" s="681"/>
      <c r="DW67" s="681"/>
      <c r="DX67" s="681"/>
      <c r="DY67" s="681"/>
      <c r="DZ67" s="681"/>
      <c r="EA67" s="681"/>
      <c r="EB67" s="681"/>
      <c r="EC67" s="681"/>
      <c r="ED67" s="681"/>
      <c r="EE67" s="681"/>
      <c r="EF67" s="681"/>
      <c r="EG67" s="681"/>
      <c r="EH67" s="681"/>
      <c r="EI67" s="681"/>
    </row>
    <row r="68" spans="1:139" s="680" customFormat="1" x14ac:dyDescent="0.2">
      <c r="A68" s="678"/>
      <c r="B68" s="678"/>
      <c r="C68" s="678"/>
      <c r="D68" s="678"/>
      <c r="E68" s="679"/>
      <c r="N68" s="681"/>
      <c r="O68" s="681"/>
      <c r="P68" s="681"/>
      <c r="Q68" s="681"/>
      <c r="R68" s="681"/>
      <c r="S68" s="681"/>
      <c r="T68" s="681"/>
      <c r="U68" s="681"/>
      <c r="V68" s="681"/>
      <c r="W68" s="681"/>
      <c r="X68" s="681"/>
      <c r="Y68" s="681"/>
      <c r="Z68" s="681"/>
      <c r="AA68" s="681"/>
      <c r="AB68" s="681"/>
      <c r="AC68" s="681"/>
      <c r="AD68" s="681"/>
      <c r="AE68" s="681"/>
      <c r="AF68" s="681"/>
      <c r="AG68" s="681"/>
      <c r="AH68" s="681"/>
      <c r="AI68" s="681"/>
      <c r="AJ68" s="681"/>
      <c r="AK68" s="681"/>
      <c r="AL68" s="681"/>
      <c r="AM68" s="681"/>
      <c r="AN68" s="681"/>
      <c r="AO68" s="681"/>
      <c r="AP68" s="681"/>
      <c r="AQ68" s="681"/>
      <c r="AR68" s="681"/>
      <c r="AS68" s="681"/>
      <c r="AT68" s="681"/>
      <c r="AU68" s="681"/>
      <c r="AV68" s="681"/>
      <c r="AW68" s="681"/>
      <c r="AX68" s="681"/>
      <c r="AY68" s="681"/>
      <c r="AZ68" s="681"/>
      <c r="BA68" s="681"/>
      <c r="BB68" s="681"/>
      <c r="BC68" s="681"/>
      <c r="BD68" s="681"/>
      <c r="BE68" s="681"/>
      <c r="BF68" s="681"/>
      <c r="BG68" s="681"/>
      <c r="BH68" s="681"/>
      <c r="BI68" s="681"/>
      <c r="BJ68" s="681"/>
      <c r="BK68" s="681"/>
      <c r="BL68" s="681"/>
      <c r="BM68" s="681"/>
      <c r="BN68" s="681"/>
      <c r="BO68" s="681"/>
      <c r="BP68" s="681"/>
      <c r="BQ68" s="681"/>
      <c r="BR68" s="681"/>
      <c r="BS68" s="681"/>
      <c r="BT68" s="681"/>
      <c r="BU68" s="681"/>
      <c r="BV68" s="681"/>
      <c r="BW68" s="681"/>
      <c r="BX68" s="681"/>
      <c r="BY68" s="681"/>
      <c r="BZ68" s="681"/>
      <c r="CA68" s="681"/>
      <c r="CB68" s="681"/>
      <c r="CC68" s="681"/>
      <c r="CD68" s="681"/>
      <c r="CE68" s="681"/>
      <c r="CF68" s="681"/>
      <c r="CG68" s="681"/>
      <c r="CH68" s="681"/>
      <c r="CI68" s="681"/>
      <c r="CJ68" s="681"/>
      <c r="CK68" s="681"/>
      <c r="CL68" s="681"/>
      <c r="CM68" s="681"/>
      <c r="CN68" s="681"/>
      <c r="CO68" s="681"/>
      <c r="CP68" s="681"/>
      <c r="CQ68" s="681"/>
      <c r="CR68" s="681"/>
      <c r="CS68" s="681"/>
      <c r="CT68" s="681"/>
      <c r="CU68" s="681"/>
      <c r="CV68" s="681"/>
      <c r="CW68" s="681"/>
      <c r="CX68" s="681"/>
      <c r="CY68" s="681"/>
      <c r="CZ68" s="681"/>
      <c r="DA68" s="681"/>
      <c r="DB68" s="681"/>
      <c r="DC68" s="681"/>
      <c r="DD68" s="681"/>
      <c r="DE68" s="681"/>
      <c r="DF68" s="681"/>
      <c r="DG68" s="681"/>
      <c r="DH68" s="681"/>
      <c r="DI68" s="681"/>
      <c r="DJ68" s="681"/>
      <c r="DK68" s="681"/>
      <c r="DL68" s="681"/>
      <c r="DM68" s="681"/>
      <c r="DN68" s="681"/>
      <c r="DO68" s="681"/>
      <c r="DP68" s="681"/>
      <c r="DQ68" s="681"/>
      <c r="DR68" s="681"/>
      <c r="DS68" s="681"/>
      <c r="DT68" s="681"/>
      <c r="DU68" s="681"/>
      <c r="DV68" s="681"/>
      <c r="DW68" s="681"/>
      <c r="DX68" s="681"/>
      <c r="DY68" s="681"/>
      <c r="DZ68" s="681"/>
      <c r="EA68" s="681"/>
      <c r="EB68" s="681"/>
      <c r="EC68" s="681"/>
      <c r="ED68" s="681"/>
      <c r="EE68" s="681"/>
      <c r="EF68" s="681"/>
      <c r="EG68" s="681"/>
      <c r="EH68" s="681"/>
      <c r="EI68" s="681"/>
    </row>
    <row r="69" spans="1:139" s="680" customFormat="1" x14ac:dyDescent="0.2">
      <c r="A69" s="678"/>
      <c r="B69" s="678"/>
      <c r="C69" s="678"/>
      <c r="D69" s="678"/>
      <c r="E69" s="679"/>
      <c r="N69" s="681"/>
      <c r="O69" s="681"/>
      <c r="P69" s="681"/>
      <c r="Q69" s="681"/>
      <c r="R69" s="681"/>
      <c r="S69" s="681"/>
      <c r="T69" s="681"/>
      <c r="U69" s="681"/>
      <c r="V69" s="681"/>
      <c r="W69" s="681"/>
      <c r="X69" s="681"/>
      <c r="Y69" s="681"/>
      <c r="Z69" s="681"/>
      <c r="AA69" s="681"/>
      <c r="AB69" s="681"/>
      <c r="AC69" s="681"/>
      <c r="AD69" s="681"/>
      <c r="AE69" s="681"/>
      <c r="AF69" s="681"/>
      <c r="AG69" s="681"/>
      <c r="AH69" s="681"/>
      <c r="AI69" s="681"/>
      <c r="AJ69" s="681"/>
      <c r="AK69" s="681"/>
      <c r="AL69" s="681"/>
      <c r="AM69" s="681"/>
      <c r="AN69" s="681"/>
      <c r="AO69" s="681"/>
      <c r="AP69" s="681"/>
      <c r="AQ69" s="681"/>
      <c r="AR69" s="681"/>
      <c r="AS69" s="681"/>
      <c r="AT69" s="681"/>
      <c r="AU69" s="681"/>
      <c r="AV69" s="681"/>
      <c r="AW69" s="681"/>
      <c r="AX69" s="681"/>
      <c r="AY69" s="681"/>
      <c r="AZ69" s="681"/>
      <c r="BA69" s="681"/>
      <c r="BB69" s="681"/>
      <c r="BC69" s="681"/>
      <c r="BD69" s="681"/>
      <c r="BE69" s="681"/>
      <c r="BF69" s="681"/>
      <c r="BG69" s="681"/>
      <c r="BH69" s="681"/>
      <c r="BI69" s="681"/>
      <c r="BJ69" s="681"/>
      <c r="BK69" s="681"/>
      <c r="BL69" s="681"/>
      <c r="BM69" s="681"/>
      <c r="BN69" s="681"/>
      <c r="BO69" s="681"/>
      <c r="BP69" s="681"/>
      <c r="BQ69" s="681"/>
      <c r="BR69" s="681"/>
      <c r="BS69" s="681"/>
      <c r="BT69" s="681"/>
      <c r="BU69" s="681"/>
      <c r="BV69" s="681"/>
      <c r="BW69" s="681"/>
      <c r="BX69" s="681"/>
      <c r="BY69" s="681"/>
      <c r="BZ69" s="681"/>
      <c r="CA69" s="681"/>
      <c r="CB69" s="681"/>
      <c r="CC69" s="681"/>
      <c r="CD69" s="681"/>
      <c r="CE69" s="681"/>
      <c r="CF69" s="681"/>
      <c r="CG69" s="681"/>
      <c r="CH69" s="681"/>
      <c r="CI69" s="681"/>
      <c r="CJ69" s="681"/>
      <c r="CK69" s="681"/>
      <c r="CL69" s="681"/>
      <c r="CM69" s="681"/>
      <c r="CN69" s="681"/>
      <c r="CO69" s="681"/>
      <c r="CP69" s="681"/>
      <c r="CQ69" s="681"/>
      <c r="CR69" s="681"/>
      <c r="CS69" s="681"/>
      <c r="CT69" s="681"/>
      <c r="CU69" s="681"/>
      <c r="CV69" s="681"/>
      <c r="CW69" s="681"/>
      <c r="CX69" s="681"/>
      <c r="CY69" s="681"/>
      <c r="CZ69" s="681"/>
      <c r="DA69" s="681"/>
      <c r="DB69" s="681"/>
      <c r="DC69" s="681"/>
      <c r="DD69" s="681"/>
      <c r="DE69" s="681"/>
      <c r="DF69" s="681"/>
      <c r="DG69" s="681"/>
      <c r="DH69" s="681"/>
      <c r="DI69" s="681"/>
      <c r="DJ69" s="681"/>
      <c r="DK69" s="681"/>
      <c r="DL69" s="681"/>
      <c r="DM69" s="681"/>
      <c r="DN69" s="681"/>
      <c r="DO69" s="681"/>
      <c r="DP69" s="681"/>
      <c r="DQ69" s="681"/>
      <c r="DR69" s="681"/>
      <c r="DS69" s="681"/>
      <c r="DT69" s="681"/>
      <c r="DU69" s="681"/>
      <c r="DV69" s="681"/>
      <c r="DW69" s="681"/>
      <c r="DX69" s="681"/>
      <c r="DY69" s="681"/>
      <c r="DZ69" s="681"/>
      <c r="EA69" s="681"/>
      <c r="EB69" s="681"/>
      <c r="EC69" s="681"/>
      <c r="ED69" s="681"/>
      <c r="EE69" s="681"/>
      <c r="EF69" s="681"/>
      <c r="EG69" s="681"/>
      <c r="EH69" s="681"/>
      <c r="EI69" s="681"/>
    </row>
    <row r="71" spans="1:139" s="680" customFormat="1" x14ac:dyDescent="0.2">
      <c r="A71" s="678"/>
      <c r="B71" s="678"/>
      <c r="C71" s="678"/>
      <c r="D71" s="678"/>
      <c r="E71" s="679"/>
      <c r="N71" s="681"/>
      <c r="O71" s="681"/>
      <c r="P71" s="681"/>
      <c r="Q71" s="681"/>
      <c r="R71" s="681"/>
      <c r="S71" s="681"/>
      <c r="T71" s="681"/>
      <c r="U71" s="681"/>
      <c r="V71" s="681"/>
      <c r="W71" s="681"/>
      <c r="X71" s="681"/>
      <c r="Y71" s="681"/>
      <c r="Z71" s="681"/>
      <c r="AA71" s="681"/>
      <c r="AB71" s="681"/>
      <c r="AC71" s="681"/>
      <c r="AD71" s="681"/>
      <c r="AE71" s="681"/>
      <c r="AF71" s="681"/>
      <c r="AG71" s="681"/>
      <c r="AH71" s="681"/>
      <c r="AI71" s="681"/>
      <c r="AJ71" s="681"/>
      <c r="AK71" s="681"/>
      <c r="AL71" s="681"/>
      <c r="AM71" s="681"/>
      <c r="AN71" s="681"/>
      <c r="AO71" s="681"/>
      <c r="AP71" s="681"/>
      <c r="AQ71" s="681"/>
      <c r="AR71" s="681"/>
      <c r="AS71" s="681"/>
      <c r="AT71" s="681"/>
      <c r="AU71" s="681"/>
      <c r="AV71" s="681"/>
      <c r="AW71" s="681"/>
      <c r="AX71" s="681"/>
      <c r="AY71" s="681"/>
      <c r="AZ71" s="681"/>
      <c r="BA71" s="681"/>
      <c r="BB71" s="681"/>
      <c r="BC71" s="681"/>
      <c r="BD71" s="681"/>
      <c r="BE71" s="681"/>
      <c r="BF71" s="681"/>
      <c r="BG71" s="681"/>
      <c r="BH71" s="681"/>
      <c r="BI71" s="681"/>
      <c r="BJ71" s="681"/>
      <c r="BK71" s="681"/>
      <c r="BL71" s="681"/>
      <c r="BM71" s="681"/>
      <c r="BN71" s="681"/>
      <c r="BO71" s="681"/>
      <c r="BP71" s="681"/>
      <c r="BQ71" s="681"/>
      <c r="BR71" s="681"/>
      <c r="BS71" s="681"/>
      <c r="BT71" s="681"/>
      <c r="BU71" s="681"/>
      <c r="BV71" s="681"/>
      <c r="BW71" s="681"/>
      <c r="BX71" s="681"/>
      <c r="BY71" s="681"/>
      <c r="BZ71" s="681"/>
      <c r="CA71" s="681"/>
      <c r="CB71" s="681"/>
      <c r="CC71" s="681"/>
      <c r="CD71" s="681"/>
      <c r="CE71" s="681"/>
      <c r="CF71" s="681"/>
      <c r="CG71" s="681"/>
      <c r="CH71" s="681"/>
      <c r="CI71" s="681"/>
      <c r="CJ71" s="681"/>
      <c r="CK71" s="681"/>
      <c r="CL71" s="681"/>
      <c r="CM71" s="681"/>
      <c r="CN71" s="681"/>
      <c r="CO71" s="681"/>
      <c r="CP71" s="681"/>
      <c r="CQ71" s="681"/>
      <c r="CR71" s="681"/>
      <c r="CS71" s="681"/>
      <c r="CT71" s="681"/>
      <c r="CU71" s="681"/>
      <c r="CV71" s="681"/>
      <c r="CW71" s="681"/>
      <c r="CX71" s="681"/>
      <c r="CY71" s="681"/>
      <c r="CZ71" s="681"/>
      <c r="DA71" s="681"/>
      <c r="DB71" s="681"/>
      <c r="DC71" s="681"/>
      <c r="DD71" s="681"/>
      <c r="DE71" s="681"/>
      <c r="DF71" s="681"/>
      <c r="DG71" s="681"/>
      <c r="DH71" s="681"/>
      <c r="DI71" s="681"/>
      <c r="DJ71" s="681"/>
      <c r="DK71" s="681"/>
      <c r="DL71" s="681"/>
      <c r="DM71" s="681"/>
      <c r="DN71" s="681"/>
      <c r="DO71" s="681"/>
      <c r="DP71" s="681"/>
      <c r="DQ71" s="681"/>
      <c r="DR71" s="681"/>
      <c r="DS71" s="681"/>
      <c r="DT71" s="681"/>
      <c r="DU71" s="681"/>
      <c r="DV71" s="681"/>
      <c r="DW71" s="681"/>
      <c r="DX71" s="681"/>
      <c r="DY71" s="681"/>
      <c r="DZ71" s="681"/>
      <c r="EA71" s="681"/>
      <c r="EB71" s="681"/>
      <c r="EC71" s="681"/>
      <c r="ED71" s="681"/>
      <c r="EE71" s="681"/>
      <c r="EF71" s="681"/>
      <c r="EG71" s="681"/>
      <c r="EH71" s="681"/>
      <c r="EI71" s="681"/>
    </row>
    <row r="72" spans="1:139" s="680" customFormat="1" x14ac:dyDescent="0.2">
      <c r="A72" s="678"/>
      <c r="B72" s="678"/>
      <c r="C72" s="678"/>
      <c r="D72" s="678"/>
      <c r="E72" s="679"/>
      <c r="N72" s="681"/>
      <c r="O72" s="681"/>
      <c r="P72" s="681"/>
      <c r="Q72" s="681"/>
      <c r="R72" s="681"/>
      <c r="S72" s="681"/>
      <c r="T72" s="681"/>
      <c r="U72" s="681"/>
      <c r="V72" s="681"/>
      <c r="W72" s="681"/>
      <c r="X72" s="681"/>
      <c r="Y72" s="681"/>
      <c r="Z72" s="681"/>
      <c r="AA72" s="681"/>
      <c r="AB72" s="681"/>
      <c r="AC72" s="681"/>
      <c r="AD72" s="681"/>
      <c r="AE72" s="681"/>
      <c r="AF72" s="681"/>
      <c r="AG72" s="681"/>
      <c r="AH72" s="681"/>
      <c r="AI72" s="681"/>
      <c r="AJ72" s="681"/>
      <c r="AK72" s="681"/>
      <c r="AL72" s="681"/>
      <c r="AM72" s="681"/>
      <c r="AN72" s="681"/>
      <c r="AO72" s="681"/>
      <c r="AP72" s="681"/>
      <c r="AQ72" s="681"/>
      <c r="AR72" s="681"/>
      <c r="AS72" s="681"/>
      <c r="AT72" s="681"/>
      <c r="AU72" s="681"/>
      <c r="AV72" s="681"/>
      <c r="AW72" s="681"/>
      <c r="AX72" s="681"/>
      <c r="AY72" s="681"/>
      <c r="AZ72" s="681"/>
      <c r="BA72" s="681"/>
      <c r="BB72" s="681"/>
      <c r="BC72" s="681"/>
      <c r="BD72" s="681"/>
      <c r="BE72" s="681"/>
      <c r="BF72" s="681"/>
      <c r="BG72" s="681"/>
      <c r="BH72" s="681"/>
      <c r="BI72" s="681"/>
      <c r="BJ72" s="681"/>
      <c r="BK72" s="681"/>
      <c r="BL72" s="681"/>
      <c r="BM72" s="681"/>
      <c r="BN72" s="681"/>
      <c r="BO72" s="681"/>
      <c r="BP72" s="681"/>
      <c r="BQ72" s="681"/>
      <c r="BR72" s="681"/>
      <c r="BS72" s="681"/>
      <c r="BT72" s="681"/>
      <c r="BU72" s="681"/>
      <c r="BV72" s="681"/>
      <c r="BW72" s="681"/>
      <c r="BX72" s="681"/>
      <c r="BY72" s="681"/>
      <c r="BZ72" s="681"/>
      <c r="CA72" s="681"/>
      <c r="CB72" s="681"/>
      <c r="CC72" s="681"/>
      <c r="CD72" s="681"/>
      <c r="CE72" s="681"/>
      <c r="CF72" s="681"/>
      <c r="CG72" s="681"/>
      <c r="CH72" s="681"/>
      <c r="CI72" s="681"/>
      <c r="CJ72" s="681"/>
      <c r="CK72" s="681"/>
      <c r="CL72" s="681"/>
      <c r="CM72" s="681"/>
      <c r="CN72" s="681"/>
      <c r="CO72" s="681"/>
      <c r="CP72" s="681"/>
      <c r="CQ72" s="681"/>
      <c r="CR72" s="681"/>
      <c r="CS72" s="681"/>
      <c r="CT72" s="681"/>
      <c r="CU72" s="681"/>
      <c r="CV72" s="681"/>
      <c r="CW72" s="681"/>
      <c r="CX72" s="681"/>
      <c r="CY72" s="681"/>
      <c r="CZ72" s="681"/>
      <c r="DA72" s="681"/>
      <c r="DB72" s="681"/>
      <c r="DC72" s="681"/>
      <c r="DD72" s="681"/>
      <c r="DE72" s="681"/>
      <c r="DF72" s="681"/>
      <c r="DG72" s="681"/>
      <c r="DH72" s="681"/>
      <c r="DI72" s="681"/>
      <c r="DJ72" s="681"/>
      <c r="DK72" s="681"/>
      <c r="DL72" s="681"/>
      <c r="DM72" s="681"/>
      <c r="DN72" s="681"/>
      <c r="DO72" s="681"/>
      <c r="DP72" s="681"/>
      <c r="DQ72" s="681"/>
      <c r="DR72" s="681"/>
      <c r="DS72" s="681"/>
      <c r="DT72" s="681"/>
      <c r="DU72" s="681"/>
      <c r="DV72" s="681"/>
      <c r="DW72" s="681"/>
      <c r="DX72" s="681"/>
      <c r="DY72" s="681"/>
      <c r="DZ72" s="681"/>
      <c r="EA72" s="681"/>
      <c r="EB72" s="681"/>
      <c r="EC72" s="681"/>
      <c r="ED72" s="681"/>
      <c r="EE72" s="681"/>
      <c r="EF72" s="681"/>
      <c r="EG72" s="681"/>
      <c r="EH72" s="681"/>
      <c r="EI72" s="681"/>
    </row>
    <row r="75" spans="1:139" s="680" customFormat="1" x14ac:dyDescent="0.2">
      <c r="A75" s="678"/>
      <c r="B75" s="678"/>
      <c r="C75" s="678"/>
      <c r="D75" s="678"/>
      <c r="E75" s="679"/>
      <c r="N75" s="681"/>
      <c r="O75" s="681"/>
      <c r="P75" s="681"/>
      <c r="Q75" s="681"/>
      <c r="R75" s="681"/>
      <c r="S75" s="681"/>
      <c r="T75" s="681"/>
      <c r="U75" s="681"/>
      <c r="V75" s="681"/>
      <c r="W75" s="681"/>
      <c r="X75" s="681"/>
      <c r="Y75" s="681"/>
      <c r="Z75" s="681"/>
      <c r="AA75" s="681"/>
      <c r="AB75" s="681"/>
      <c r="AC75" s="681"/>
      <c r="AD75" s="681"/>
      <c r="AE75" s="681"/>
      <c r="AF75" s="681"/>
      <c r="AG75" s="681"/>
      <c r="AH75" s="681"/>
      <c r="AI75" s="681"/>
      <c r="AJ75" s="681"/>
      <c r="AK75" s="681"/>
      <c r="AL75" s="681"/>
      <c r="AM75" s="681"/>
      <c r="AN75" s="681"/>
      <c r="AO75" s="681"/>
      <c r="AP75" s="681"/>
      <c r="AQ75" s="681"/>
      <c r="AR75" s="681"/>
      <c r="AS75" s="681"/>
      <c r="AT75" s="681"/>
      <c r="AU75" s="681"/>
      <c r="AV75" s="681"/>
      <c r="AW75" s="681"/>
      <c r="AX75" s="681"/>
      <c r="AY75" s="681"/>
      <c r="AZ75" s="681"/>
      <c r="BA75" s="681"/>
      <c r="BB75" s="681"/>
      <c r="BC75" s="681"/>
      <c r="BD75" s="681"/>
      <c r="BE75" s="681"/>
      <c r="BF75" s="681"/>
      <c r="BG75" s="681"/>
      <c r="BH75" s="681"/>
      <c r="BI75" s="681"/>
      <c r="BJ75" s="681"/>
      <c r="BK75" s="681"/>
      <c r="BL75" s="681"/>
      <c r="BM75" s="681"/>
      <c r="BN75" s="681"/>
      <c r="BO75" s="681"/>
      <c r="BP75" s="681"/>
      <c r="BQ75" s="681"/>
      <c r="BR75" s="681"/>
      <c r="BS75" s="681"/>
      <c r="BT75" s="681"/>
      <c r="BU75" s="681"/>
      <c r="BV75" s="681"/>
      <c r="BW75" s="681"/>
      <c r="BX75" s="681"/>
      <c r="BY75" s="681"/>
      <c r="BZ75" s="681"/>
      <c r="CA75" s="681"/>
      <c r="CB75" s="681"/>
      <c r="CC75" s="681"/>
      <c r="CD75" s="681"/>
      <c r="CE75" s="681"/>
      <c r="CF75" s="681"/>
      <c r="CG75" s="681"/>
      <c r="CH75" s="681"/>
      <c r="CI75" s="681"/>
      <c r="CJ75" s="681"/>
      <c r="CK75" s="681"/>
      <c r="CL75" s="681"/>
      <c r="CM75" s="681"/>
      <c r="CN75" s="681"/>
      <c r="CO75" s="681"/>
      <c r="CP75" s="681"/>
      <c r="CQ75" s="681"/>
      <c r="CR75" s="681"/>
      <c r="CS75" s="681"/>
      <c r="CT75" s="681"/>
      <c r="CU75" s="681"/>
      <c r="CV75" s="681"/>
      <c r="CW75" s="681"/>
      <c r="CX75" s="681"/>
      <c r="CY75" s="681"/>
      <c r="CZ75" s="681"/>
      <c r="DA75" s="681"/>
      <c r="DB75" s="681"/>
      <c r="DC75" s="681"/>
      <c r="DD75" s="681"/>
      <c r="DE75" s="681"/>
      <c r="DF75" s="681"/>
      <c r="DG75" s="681"/>
      <c r="DH75" s="681"/>
      <c r="DI75" s="681"/>
      <c r="DJ75" s="681"/>
      <c r="DK75" s="681"/>
      <c r="DL75" s="681"/>
      <c r="DM75" s="681"/>
      <c r="DN75" s="681"/>
      <c r="DO75" s="681"/>
      <c r="DP75" s="681"/>
      <c r="DQ75" s="681"/>
      <c r="DR75" s="681"/>
      <c r="DS75" s="681"/>
      <c r="DT75" s="681"/>
      <c r="DU75" s="681"/>
      <c r="DV75" s="681"/>
      <c r="DW75" s="681"/>
      <c r="DX75" s="681"/>
      <c r="DY75" s="681"/>
      <c r="DZ75" s="681"/>
      <c r="EA75" s="681"/>
      <c r="EB75" s="681"/>
      <c r="EC75" s="681"/>
      <c r="ED75" s="681"/>
      <c r="EE75" s="681"/>
      <c r="EF75" s="681"/>
      <c r="EG75" s="681"/>
      <c r="EH75" s="681"/>
      <c r="EI75" s="681"/>
    </row>
    <row r="80" spans="1:139" s="680" customFormat="1" x14ac:dyDescent="0.2">
      <c r="A80" s="678"/>
      <c r="B80" s="678"/>
      <c r="C80" s="678"/>
      <c r="D80" s="678"/>
      <c r="E80" s="679"/>
      <c r="N80" s="681"/>
      <c r="O80" s="681"/>
      <c r="P80" s="681"/>
      <c r="Q80" s="681"/>
      <c r="R80" s="681"/>
      <c r="S80" s="681"/>
      <c r="T80" s="681"/>
      <c r="U80" s="681"/>
      <c r="V80" s="681"/>
      <c r="W80" s="681"/>
      <c r="X80" s="681"/>
      <c r="Y80" s="681"/>
      <c r="Z80" s="681"/>
      <c r="AA80" s="681"/>
      <c r="AB80" s="681"/>
      <c r="AC80" s="681"/>
      <c r="AD80" s="681"/>
      <c r="AE80" s="681"/>
      <c r="AF80" s="681"/>
      <c r="AG80" s="681"/>
      <c r="AH80" s="681"/>
      <c r="AI80" s="681"/>
      <c r="AJ80" s="681"/>
      <c r="AK80" s="681"/>
      <c r="AL80" s="681"/>
      <c r="AM80" s="681"/>
      <c r="AN80" s="681"/>
      <c r="AO80" s="681"/>
      <c r="AP80" s="681"/>
      <c r="AQ80" s="681"/>
      <c r="AR80" s="681"/>
      <c r="AS80" s="681"/>
      <c r="AT80" s="681"/>
      <c r="AU80" s="681"/>
      <c r="AV80" s="681"/>
      <c r="AW80" s="681"/>
      <c r="AX80" s="681"/>
      <c r="AY80" s="681"/>
      <c r="AZ80" s="681"/>
      <c r="BA80" s="681"/>
      <c r="BB80" s="681"/>
      <c r="BC80" s="681"/>
      <c r="BD80" s="681"/>
      <c r="BE80" s="681"/>
      <c r="BF80" s="681"/>
      <c r="BG80" s="681"/>
      <c r="BH80" s="681"/>
      <c r="BI80" s="681"/>
      <c r="BJ80" s="681"/>
      <c r="BK80" s="681"/>
      <c r="BL80" s="681"/>
      <c r="BM80" s="681"/>
      <c r="BN80" s="681"/>
      <c r="BO80" s="681"/>
      <c r="BP80" s="681"/>
      <c r="BQ80" s="681"/>
      <c r="BR80" s="681"/>
      <c r="BS80" s="681"/>
      <c r="BT80" s="681"/>
      <c r="BU80" s="681"/>
      <c r="BV80" s="681"/>
      <c r="BW80" s="681"/>
      <c r="BX80" s="681"/>
      <c r="BY80" s="681"/>
      <c r="BZ80" s="681"/>
      <c r="CA80" s="681"/>
      <c r="CB80" s="681"/>
      <c r="CC80" s="681"/>
      <c r="CD80" s="681"/>
      <c r="CE80" s="681"/>
      <c r="CF80" s="681"/>
      <c r="CG80" s="681"/>
      <c r="CH80" s="681"/>
      <c r="CI80" s="681"/>
      <c r="CJ80" s="681"/>
      <c r="CK80" s="681"/>
      <c r="CL80" s="681"/>
      <c r="CM80" s="681"/>
      <c r="CN80" s="681"/>
      <c r="CO80" s="681"/>
      <c r="CP80" s="681"/>
      <c r="CQ80" s="681"/>
      <c r="CR80" s="681"/>
      <c r="CS80" s="681"/>
      <c r="CT80" s="681"/>
      <c r="CU80" s="681"/>
      <c r="CV80" s="681"/>
      <c r="CW80" s="681"/>
      <c r="CX80" s="681"/>
      <c r="CY80" s="681"/>
      <c r="CZ80" s="681"/>
      <c r="DA80" s="681"/>
      <c r="DB80" s="681"/>
      <c r="DC80" s="681"/>
      <c r="DD80" s="681"/>
      <c r="DE80" s="681"/>
      <c r="DF80" s="681"/>
      <c r="DG80" s="681"/>
      <c r="DH80" s="681"/>
      <c r="DI80" s="681"/>
      <c r="DJ80" s="681"/>
      <c r="DK80" s="681"/>
      <c r="DL80" s="681"/>
      <c r="DM80" s="681"/>
      <c r="DN80" s="681"/>
      <c r="DO80" s="681"/>
      <c r="DP80" s="681"/>
      <c r="DQ80" s="681"/>
      <c r="DR80" s="681"/>
      <c r="DS80" s="681"/>
      <c r="DT80" s="681"/>
      <c r="DU80" s="681"/>
      <c r="DV80" s="681"/>
      <c r="DW80" s="681"/>
      <c r="DX80" s="681"/>
      <c r="DY80" s="681"/>
      <c r="DZ80" s="681"/>
      <c r="EA80" s="681"/>
      <c r="EB80" s="681"/>
      <c r="EC80" s="681"/>
      <c r="ED80" s="681"/>
      <c r="EE80" s="681"/>
      <c r="EF80" s="681"/>
      <c r="EG80" s="681"/>
      <c r="EH80" s="681"/>
      <c r="EI80" s="681"/>
    </row>
    <row r="92" spans="1:139" s="680" customFormat="1" x14ac:dyDescent="0.2">
      <c r="A92" s="678"/>
      <c r="B92" s="678"/>
      <c r="C92" s="678"/>
      <c r="D92" s="678"/>
      <c r="E92" s="679"/>
      <c r="N92" s="681"/>
      <c r="O92" s="681"/>
      <c r="P92" s="681"/>
      <c r="Q92" s="681"/>
      <c r="R92" s="681"/>
      <c r="S92" s="681"/>
      <c r="T92" s="681"/>
      <c r="U92" s="681"/>
      <c r="V92" s="681"/>
      <c r="W92" s="681"/>
      <c r="X92" s="681"/>
      <c r="Y92" s="681"/>
      <c r="Z92" s="681"/>
      <c r="AA92" s="681"/>
      <c r="AB92" s="681"/>
      <c r="AC92" s="681"/>
      <c r="AD92" s="681"/>
      <c r="AE92" s="681"/>
      <c r="AF92" s="681"/>
      <c r="AG92" s="681"/>
      <c r="AH92" s="681"/>
      <c r="AI92" s="681"/>
      <c r="AJ92" s="681"/>
      <c r="AK92" s="681"/>
      <c r="AL92" s="681"/>
      <c r="AM92" s="681"/>
      <c r="AN92" s="681"/>
      <c r="AO92" s="681"/>
      <c r="AP92" s="681"/>
      <c r="AQ92" s="681"/>
      <c r="AR92" s="681"/>
      <c r="AS92" s="681"/>
      <c r="AT92" s="681"/>
      <c r="AU92" s="681"/>
      <c r="AV92" s="681"/>
      <c r="AW92" s="681"/>
      <c r="AX92" s="681"/>
      <c r="AY92" s="681"/>
      <c r="AZ92" s="681"/>
      <c r="BA92" s="681"/>
      <c r="BB92" s="681"/>
      <c r="BC92" s="681"/>
      <c r="BD92" s="681"/>
      <c r="BE92" s="681"/>
      <c r="BF92" s="681"/>
      <c r="BG92" s="681"/>
      <c r="BH92" s="681"/>
      <c r="BI92" s="681"/>
      <c r="BJ92" s="681"/>
      <c r="BK92" s="681"/>
      <c r="BL92" s="681"/>
      <c r="BM92" s="681"/>
      <c r="BN92" s="681"/>
      <c r="BO92" s="681"/>
      <c r="BP92" s="681"/>
      <c r="BQ92" s="681"/>
      <c r="BR92" s="681"/>
      <c r="BS92" s="681"/>
      <c r="BT92" s="681"/>
      <c r="BU92" s="681"/>
      <c r="BV92" s="681"/>
      <c r="BW92" s="681"/>
      <c r="BX92" s="681"/>
      <c r="BY92" s="681"/>
      <c r="BZ92" s="681"/>
      <c r="CA92" s="681"/>
      <c r="CB92" s="681"/>
      <c r="CC92" s="681"/>
      <c r="CD92" s="681"/>
      <c r="CE92" s="681"/>
      <c r="CF92" s="681"/>
      <c r="CG92" s="681"/>
      <c r="CH92" s="681"/>
      <c r="CI92" s="681"/>
      <c r="CJ92" s="681"/>
      <c r="CK92" s="681"/>
      <c r="CL92" s="681"/>
      <c r="CM92" s="681"/>
      <c r="CN92" s="681"/>
      <c r="CO92" s="681"/>
      <c r="CP92" s="681"/>
      <c r="CQ92" s="681"/>
      <c r="CR92" s="681"/>
      <c r="CS92" s="681"/>
      <c r="CT92" s="681"/>
      <c r="CU92" s="681"/>
      <c r="CV92" s="681"/>
      <c r="CW92" s="681"/>
      <c r="CX92" s="681"/>
      <c r="CY92" s="681"/>
      <c r="CZ92" s="681"/>
      <c r="DA92" s="681"/>
      <c r="DB92" s="681"/>
      <c r="DC92" s="681"/>
      <c r="DD92" s="681"/>
      <c r="DE92" s="681"/>
      <c r="DF92" s="681"/>
      <c r="DG92" s="681"/>
      <c r="DH92" s="681"/>
      <c r="DI92" s="681"/>
      <c r="DJ92" s="681"/>
      <c r="DK92" s="681"/>
      <c r="DL92" s="681"/>
      <c r="DM92" s="681"/>
      <c r="DN92" s="681"/>
      <c r="DO92" s="681"/>
      <c r="DP92" s="681"/>
      <c r="DQ92" s="681"/>
      <c r="DR92" s="681"/>
      <c r="DS92" s="681"/>
      <c r="DT92" s="681"/>
      <c r="DU92" s="681"/>
      <c r="DV92" s="681"/>
      <c r="DW92" s="681"/>
      <c r="DX92" s="681"/>
      <c r="DY92" s="681"/>
      <c r="DZ92" s="681"/>
      <c r="EA92" s="681"/>
      <c r="EB92" s="681"/>
      <c r="EC92" s="681"/>
      <c r="ED92" s="681"/>
      <c r="EE92" s="681"/>
      <c r="EF92" s="681"/>
      <c r="EG92" s="681"/>
      <c r="EH92" s="681"/>
      <c r="EI92" s="681"/>
    </row>
    <row r="94" spans="1:139" s="680" customFormat="1" x14ac:dyDescent="0.2">
      <c r="A94" s="678"/>
      <c r="B94" s="678"/>
      <c r="C94" s="678"/>
      <c r="D94" s="678"/>
      <c r="E94" s="679"/>
      <c r="N94" s="681"/>
      <c r="O94" s="681"/>
      <c r="P94" s="681"/>
      <c r="Q94" s="681"/>
      <c r="R94" s="681"/>
      <c r="S94" s="681"/>
      <c r="T94" s="681"/>
      <c r="U94" s="681"/>
      <c r="V94" s="681"/>
      <c r="W94" s="681"/>
      <c r="X94" s="681"/>
      <c r="Y94" s="681"/>
      <c r="Z94" s="681"/>
      <c r="AA94" s="681"/>
      <c r="AB94" s="681"/>
      <c r="AC94" s="681"/>
      <c r="AD94" s="681"/>
      <c r="AE94" s="681"/>
      <c r="AF94" s="681"/>
      <c r="AG94" s="681"/>
      <c r="AH94" s="681"/>
      <c r="AI94" s="681"/>
      <c r="AJ94" s="681"/>
      <c r="AK94" s="681"/>
      <c r="AL94" s="681"/>
      <c r="AM94" s="681"/>
      <c r="AN94" s="681"/>
      <c r="AO94" s="681"/>
      <c r="AP94" s="681"/>
      <c r="AQ94" s="681"/>
      <c r="AR94" s="681"/>
      <c r="AS94" s="681"/>
      <c r="AT94" s="681"/>
      <c r="AU94" s="681"/>
      <c r="AV94" s="681"/>
      <c r="AW94" s="681"/>
      <c r="AX94" s="681"/>
      <c r="AY94" s="681"/>
      <c r="AZ94" s="681"/>
      <c r="BA94" s="681"/>
      <c r="BB94" s="681"/>
      <c r="BC94" s="681"/>
      <c r="BD94" s="681"/>
      <c r="BE94" s="681"/>
      <c r="BF94" s="681"/>
      <c r="BG94" s="681"/>
      <c r="BH94" s="681"/>
      <c r="BI94" s="681"/>
      <c r="BJ94" s="681"/>
      <c r="BK94" s="681"/>
      <c r="BL94" s="681"/>
      <c r="BM94" s="681"/>
      <c r="BN94" s="681"/>
      <c r="BO94" s="681"/>
      <c r="BP94" s="681"/>
      <c r="BQ94" s="681"/>
      <c r="BR94" s="681"/>
      <c r="BS94" s="681"/>
      <c r="BT94" s="681"/>
      <c r="BU94" s="681"/>
      <c r="BV94" s="681"/>
      <c r="BW94" s="681"/>
      <c r="BX94" s="681"/>
      <c r="BY94" s="681"/>
      <c r="BZ94" s="681"/>
      <c r="CA94" s="681"/>
      <c r="CB94" s="681"/>
      <c r="CC94" s="681"/>
      <c r="CD94" s="681"/>
      <c r="CE94" s="681"/>
      <c r="CF94" s="681"/>
      <c r="CG94" s="681"/>
      <c r="CH94" s="681"/>
      <c r="CI94" s="681"/>
      <c r="CJ94" s="681"/>
      <c r="CK94" s="681"/>
      <c r="CL94" s="681"/>
      <c r="CM94" s="681"/>
      <c r="CN94" s="681"/>
      <c r="CO94" s="681"/>
      <c r="CP94" s="681"/>
      <c r="CQ94" s="681"/>
      <c r="CR94" s="681"/>
      <c r="CS94" s="681"/>
      <c r="CT94" s="681"/>
      <c r="CU94" s="681"/>
      <c r="CV94" s="681"/>
      <c r="CW94" s="681"/>
      <c r="CX94" s="681"/>
      <c r="CY94" s="681"/>
      <c r="CZ94" s="681"/>
      <c r="DA94" s="681"/>
      <c r="DB94" s="681"/>
      <c r="DC94" s="681"/>
      <c r="DD94" s="681"/>
      <c r="DE94" s="681"/>
      <c r="DF94" s="681"/>
      <c r="DG94" s="681"/>
      <c r="DH94" s="681"/>
      <c r="DI94" s="681"/>
      <c r="DJ94" s="681"/>
      <c r="DK94" s="681"/>
      <c r="DL94" s="681"/>
      <c r="DM94" s="681"/>
      <c r="DN94" s="681"/>
      <c r="DO94" s="681"/>
      <c r="DP94" s="681"/>
      <c r="DQ94" s="681"/>
      <c r="DR94" s="681"/>
      <c r="DS94" s="681"/>
      <c r="DT94" s="681"/>
      <c r="DU94" s="681"/>
      <c r="DV94" s="681"/>
      <c r="DW94" s="681"/>
      <c r="DX94" s="681"/>
      <c r="DY94" s="681"/>
      <c r="DZ94" s="681"/>
      <c r="EA94" s="681"/>
      <c r="EB94" s="681"/>
      <c r="EC94" s="681"/>
      <c r="ED94" s="681"/>
      <c r="EE94" s="681"/>
      <c r="EF94" s="681"/>
      <c r="EG94" s="681"/>
      <c r="EH94" s="681"/>
      <c r="EI94" s="681"/>
    </row>
    <row r="185" spans="1:139" s="680" customFormat="1" ht="15" x14ac:dyDescent="0.25">
      <c r="A185" s="678"/>
      <c r="B185" s="678"/>
      <c r="C185" s="678"/>
      <c r="D185" s="678"/>
      <c r="G185"/>
      <c r="N185" s="681"/>
      <c r="O185" s="681"/>
      <c r="P185" s="681"/>
      <c r="Q185" s="681"/>
      <c r="R185" s="681"/>
      <c r="S185" s="681"/>
      <c r="T185" s="681"/>
      <c r="U185" s="681"/>
      <c r="V185" s="681"/>
      <c r="W185" s="681"/>
      <c r="X185" s="681"/>
      <c r="Y185" s="681"/>
      <c r="Z185" s="681"/>
      <c r="AA185" s="681"/>
      <c r="AB185" s="681"/>
      <c r="AC185" s="681"/>
      <c r="AD185" s="681"/>
      <c r="AE185" s="681"/>
      <c r="AF185" s="681"/>
      <c r="AG185" s="681"/>
      <c r="AH185" s="681"/>
      <c r="AI185" s="681"/>
      <c r="AJ185" s="681"/>
      <c r="AK185" s="681"/>
      <c r="AL185" s="681"/>
      <c r="AM185" s="681"/>
      <c r="AN185" s="681"/>
      <c r="AO185" s="681"/>
      <c r="AP185" s="681"/>
      <c r="AQ185" s="681"/>
      <c r="AR185" s="681"/>
      <c r="AS185" s="681"/>
      <c r="AT185" s="681"/>
      <c r="AU185" s="681"/>
      <c r="AV185" s="681"/>
      <c r="AW185" s="681"/>
      <c r="AX185" s="681"/>
      <c r="AY185" s="681"/>
      <c r="AZ185" s="681"/>
      <c r="BA185" s="681"/>
      <c r="BB185" s="681"/>
      <c r="BC185" s="681"/>
      <c r="BD185" s="681"/>
      <c r="BE185" s="681"/>
      <c r="BF185" s="681"/>
      <c r="BG185" s="681"/>
      <c r="BH185" s="681"/>
      <c r="BI185" s="681"/>
      <c r="BJ185" s="681"/>
      <c r="BK185" s="681"/>
      <c r="BL185" s="681"/>
      <c r="BM185" s="681"/>
      <c r="BN185" s="681"/>
      <c r="BO185" s="681"/>
      <c r="BP185" s="681"/>
      <c r="BQ185" s="681"/>
      <c r="BR185" s="681"/>
      <c r="BS185" s="681"/>
      <c r="BT185" s="681"/>
      <c r="BU185" s="681"/>
      <c r="BV185" s="681"/>
      <c r="BW185" s="681"/>
      <c r="BX185" s="681"/>
      <c r="BY185" s="681"/>
      <c r="BZ185" s="681"/>
      <c r="CA185" s="681"/>
      <c r="CB185" s="681"/>
      <c r="CC185" s="681"/>
      <c r="CD185" s="681"/>
      <c r="CE185" s="681"/>
      <c r="CF185" s="681"/>
      <c r="CG185" s="681"/>
      <c r="CH185" s="681"/>
      <c r="CI185" s="681"/>
      <c r="CJ185" s="681"/>
      <c r="CK185" s="681"/>
      <c r="CL185" s="681"/>
      <c r="CM185" s="681"/>
      <c r="CN185" s="681"/>
      <c r="CO185" s="681"/>
      <c r="CP185" s="681"/>
      <c r="CQ185" s="681"/>
      <c r="CR185" s="681"/>
      <c r="CS185" s="681"/>
      <c r="CT185" s="681"/>
      <c r="CU185" s="681"/>
      <c r="CV185" s="681"/>
      <c r="CW185" s="681"/>
      <c r="CX185" s="681"/>
      <c r="CY185" s="681"/>
      <c r="CZ185" s="681"/>
      <c r="DA185" s="681"/>
      <c r="DB185" s="681"/>
      <c r="DC185" s="681"/>
      <c r="DD185" s="681"/>
      <c r="DE185" s="681"/>
      <c r="DF185" s="681"/>
      <c r="DG185" s="681"/>
      <c r="DH185" s="681"/>
      <c r="DI185" s="681"/>
      <c r="DJ185" s="681"/>
      <c r="DK185" s="681"/>
      <c r="DL185" s="681"/>
      <c r="DM185" s="681"/>
      <c r="DN185" s="681"/>
      <c r="DO185" s="681"/>
      <c r="DP185" s="681"/>
      <c r="DQ185" s="681"/>
      <c r="DR185" s="681"/>
      <c r="DS185" s="681"/>
      <c r="DT185" s="681"/>
      <c r="DU185" s="681"/>
      <c r="DV185" s="681"/>
      <c r="DW185" s="681"/>
      <c r="DX185" s="681"/>
      <c r="DY185" s="681"/>
      <c r="DZ185" s="681"/>
      <c r="EA185" s="681"/>
      <c r="EB185" s="681"/>
      <c r="EC185" s="681"/>
      <c r="ED185" s="681"/>
      <c r="EE185" s="681"/>
      <c r="EF185" s="681"/>
      <c r="EG185" s="681"/>
      <c r="EH185" s="681"/>
      <c r="EI185" s="681"/>
    </row>
    <row r="224" spans="1:139" s="680" customFormat="1" x14ac:dyDescent="0.2">
      <c r="A224" s="678"/>
      <c r="B224" s="678"/>
      <c r="C224" s="678"/>
      <c r="D224" s="678"/>
      <c r="E224" s="679"/>
      <c r="N224" s="681"/>
      <c r="O224" s="681"/>
      <c r="P224" s="681"/>
      <c r="Q224" s="681"/>
      <c r="R224" s="681"/>
      <c r="S224" s="681"/>
      <c r="T224" s="681"/>
      <c r="U224" s="681"/>
      <c r="V224" s="681"/>
      <c r="W224" s="681"/>
      <c r="X224" s="681"/>
      <c r="Y224" s="681"/>
      <c r="Z224" s="681"/>
      <c r="AA224" s="681"/>
      <c r="AB224" s="681"/>
      <c r="AC224" s="681"/>
      <c r="AD224" s="681"/>
      <c r="AE224" s="681"/>
      <c r="AF224" s="681"/>
      <c r="AG224" s="681"/>
      <c r="AH224" s="681"/>
      <c r="AI224" s="681"/>
      <c r="AJ224" s="681"/>
      <c r="AK224" s="681"/>
      <c r="AL224" s="681"/>
      <c r="AM224" s="681"/>
      <c r="AN224" s="681"/>
      <c r="AO224" s="681"/>
      <c r="AP224" s="681"/>
      <c r="AQ224" s="681"/>
      <c r="AR224" s="681"/>
      <c r="AS224" s="681"/>
      <c r="AT224" s="681"/>
      <c r="AU224" s="681"/>
      <c r="AV224" s="681"/>
      <c r="AW224" s="681"/>
      <c r="AX224" s="681"/>
      <c r="AY224" s="681"/>
      <c r="AZ224" s="681"/>
      <c r="BA224" s="681"/>
      <c r="BB224" s="681"/>
      <c r="BC224" s="681"/>
      <c r="BD224" s="681"/>
      <c r="BE224" s="681"/>
      <c r="BF224" s="681"/>
      <c r="BG224" s="681"/>
      <c r="BH224" s="681"/>
      <c r="BI224" s="681"/>
      <c r="BJ224" s="681"/>
      <c r="BK224" s="681"/>
      <c r="BL224" s="681"/>
      <c r="BM224" s="681"/>
      <c r="BN224" s="681"/>
      <c r="BO224" s="681"/>
      <c r="BP224" s="681"/>
      <c r="BQ224" s="681"/>
      <c r="BR224" s="681"/>
      <c r="BS224" s="681"/>
      <c r="BT224" s="681"/>
      <c r="BU224" s="681"/>
      <c r="BV224" s="681"/>
      <c r="BW224" s="681"/>
      <c r="BX224" s="681"/>
      <c r="BY224" s="681"/>
      <c r="BZ224" s="681"/>
      <c r="CA224" s="681"/>
      <c r="CB224" s="681"/>
      <c r="CC224" s="681"/>
      <c r="CD224" s="681"/>
      <c r="CE224" s="681"/>
      <c r="CF224" s="681"/>
      <c r="CG224" s="681"/>
      <c r="CH224" s="681"/>
      <c r="CI224" s="681"/>
      <c r="CJ224" s="681"/>
      <c r="CK224" s="681"/>
      <c r="CL224" s="681"/>
      <c r="CM224" s="681"/>
      <c r="CN224" s="681"/>
      <c r="CO224" s="681"/>
      <c r="CP224" s="681"/>
      <c r="CQ224" s="681"/>
      <c r="CR224" s="681"/>
      <c r="CS224" s="681"/>
      <c r="CT224" s="681"/>
      <c r="CU224" s="681"/>
      <c r="CV224" s="681"/>
      <c r="CW224" s="681"/>
      <c r="CX224" s="681"/>
      <c r="CY224" s="681"/>
      <c r="CZ224" s="681"/>
      <c r="DA224" s="681"/>
      <c r="DB224" s="681"/>
      <c r="DC224" s="681"/>
      <c r="DD224" s="681"/>
      <c r="DE224" s="681"/>
      <c r="DF224" s="681"/>
      <c r="DG224" s="681"/>
      <c r="DH224" s="681"/>
      <c r="DI224" s="681"/>
      <c r="DJ224" s="681"/>
      <c r="DK224" s="681"/>
      <c r="DL224" s="681"/>
      <c r="DM224" s="681"/>
      <c r="DN224" s="681"/>
      <c r="DO224" s="681"/>
      <c r="DP224" s="681"/>
      <c r="DQ224" s="681"/>
      <c r="DR224" s="681"/>
      <c r="DS224" s="681"/>
      <c r="DT224" s="681"/>
      <c r="DU224" s="681"/>
      <c r="DV224" s="681"/>
      <c r="DW224" s="681"/>
      <c r="DX224" s="681"/>
      <c r="DY224" s="681"/>
      <c r="DZ224" s="681"/>
      <c r="EA224" s="681"/>
      <c r="EB224" s="681"/>
      <c r="EC224" s="681"/>
      <c r="ED224" s="681"/>
      <c r="EE224" s="681"/>
      <c r="EF224" s="681"/>
      <c r="EG224" s="681"/>
      <c r="EH224" s="681"/>
      <c r="EI224" s="681"/>
    </row>
    <row r="501" spans="1:139" s="680" customFormat="1" x14ac:dyDescent="0.2">
      <c r="A501" s="678"/>
      <c r="B501" s="678"/>
      <c r="C501" s="678"/>
      <c r="D501" s="678"/>
      <c r="E501" s="679"/>
      <c r="N501" s="681"/>
      <c r="O501" s="681"/>
      <c r="P501" s="681"/>
      <c r="Q501" s="681"/>
      <c r="R501" s="681"/>
      <c r="S501" s="681"/>
      <c r="T501" s="681"/>
      <c r="U501" s="681"/>
      <c r="V501" s="681"/>
      <c r="W501" s="681"/>
      <c r="X501" s="681"/>
      <c r="Y501" s="681"/>
      <c r="Z501" s="681"/>
      <c r="AA501" s="681"/>
      <c r="AB501" s="681"/>
      <c r="AC501" s="681"/>
      <c r="AD501" s="681"/>
      <c r="AE501" s="681"/>
      <c r="AF501" s="681"/>
      <c r="AG501" s="681"/>
      <c r="AH501" s="681"/>
      <c r="AI501" s="681"/>
      <c r="AJ501" s="681"/>
      <c r="AK501" s="681"/>
      <c r="AL501" s="681"/>
      <c r="AM501" s="681"/>
      <c r="AN501" s="681"/>
      <c r="AO501" s="681"/>
      <c r="AP501" s="681"/>
      <c r="AQ501" s="681"/>
      <c r="AR501" s="681"/>
      <c r="AS501" s="681"/>
      <c r="AT501" s="681"/>
      <c r="AU501" s="681"/>
      <c r="AV501" s="681"/>
      <c r="AW501" s="681"/>
      <c r="AX501" s="681"/>
      <c r="AY501" s="681"/>
      <c r="AZ501" s="681"/>
      <c r="BA501" s="681"/>
      <c r="BB501" s="681"/>
      <c r="BC501" s="681"/>
      <c r="BD501" s="681"/>
      <c r="BE501" s="681"/>
      <c r="BF501" s="681"/>
      <c r="BG501" s="681"/>
      <c r="BH501" s="681"/>
      <c r="BI501" s="681"/>
      <c r="BJ501" s="681"/>
      <c r="BK501" s="681"/>
      <c r="BL501" s="681"/>
      <c r="BM501" s="681"/>
      <c r="BN501" s="681"/>
      <c r="BO501" s="681"/>
      <c r="BP501" s="681"/>
      <c r="BQ501" s="681"/>
      <c r="BR501" s="681"/>
      <c r="BS501" s="681"/>
      <c r="BT501" s="681"/>
      <c r="BU501" s="681"/>
      <c r="BV501" s="681"/>
      <c r="BW501" s="681"/>
      <c r="BX501" s="681"/>
      <c r="BY501" s="681"/>
      <c r="BZ501" s="681"/>
      <c r="CA501" s="681"/>
      <c r="CB501" s="681"/>
      <c r="CC501" s="681"/>
      <c r="CD501" s="681"/>
      <c r="CE501" s="681"/>
      <c r="CF501" s="681"/>
      <c r="CG501" s="681"/>
      <c r="CH501" s="681"/>
      <c r="CI501" s="681"/>
      <c r="CJ501" s="681"/>
      <c r="CK501" s="681"/>
      <c r="CL501" s="681"/>
      <c r="CM501" s="681"/>
      <c r="CN501" s="681"/>
      <c r="CO501" s="681"/>
      <c r="CP501" s="681"/>
      <c r="CQ501" s="681"/>
      <c r="CR501" s="681"/>
      <c r="CS501" s="681"/>
      <c r="CT501" s="681"/>
      <c r="CU501" s="681"/>
      <c r="CV501" s="681"/>
      <c r="CW501" s="681"/>
      <c r="CX501" s="681"/>
      <c r="CY501" s="681"/>
      <c r="CZ501" s="681"/>
      <c r="DA501" s="681"/>
      <c r="DB501" s="681"/>
      <c r="DC501" s="681"/>
      <c r="DD501" s="681"/>
      <c r="DE501" s="681"/>
      <c r="DF501" s="681"/>
      <c r="DG501" s="681"/>
      <c r="DH501" s="681"/>
      <c r="DI501" s="681"/>
      <c r="DJ501" s="681"/>
      <c r="DK501" s="681"/>
      <c r="DL501" s="681"/>
      <c r="DM501" s="681"/>
      <c r="DN501" s="681"/>
      <c r="DO501" s="681"/>
      <c r="DP501" s="681"/>
      <c r="DQ501" s="681"/>
      <c r="DR501" s="681"/>
      <c r="DS501" s="681"/>
      <c r="DT501" s="681"/>
      <c r="DU501" s="681"/>
      <c r="DV501" s="681"/>
      <c r="DW501" s="681"/>
      <c r="DX501" s="681"/>
      <c r="DY501" s="681"/>
      <c r="DZ501" s="681"/>
      <c r="EA501" s="681"/>
      <c r="EB501" s="681"/>
      <c r="EC501" s="681"/>
      <c r="ED501" s="681"/>
      <c r="EE501" s="681"/>
      <c r="EF501" s="681"/>
      <c r="EG501" s="681"/>
      <c r="EH501" s="681"/>
      <c r="EI501" s="681"/>
    </row>
    <row r="571" spans="1:139" s="680" customFormat="1" x14ac:dyDescent="0.2">
      <c r="A571" s="678"/>
      <c r="B571" s="678"/>
      <c r="C571" s="678"/>
      <c r="D571" s="678"/>
      <c r="E571" s="679"/>
      <c r="N571" s="681"/>
      <c r="O571" s="681"/>
      <c r="P571" s="681"/>
      <c r="Q571" s="681"/>
      <c r="R571" s="681"/>
      <c r="S571" s="681"/>
      <c r="T571" s="681"/>
      <c r="U571" s="681"/>
      <c r="V571" s="681"/>
      <c r="W571" s="681"/>
      <c r="X571" s="681"/>
      <c r="Y571" s="681"/>
      <c r="Z571" s="681"/>
      <c r="AA571" s="681"/>
      <c r="AB571" s="681"/>
      <c r="AC571" s="681"/>
      <c r="AD571" s="681"/>
      <c r="AE571" s="681"/>
      <c r="AF571" s="681"/>
      <c r="AG571" s="681"/>
      <c r="AH571" s="681"/>
      <c r="AI571" s="681"/>
      <c r="AJ571" s="681"/>
      <c r="AK571" s="681"/>
      <c r="AL571" s="681"/>
      <c r="AM571" s="681"/>
      <c r="AN571" s="681"/>
      <c r="AO571" s="681"/>
      <c r="AP571" s="681"/>
      <c r="AQ571" s="681"/>
      <c r="AR571" s="681"/>
      <c r="AS571" s="681"/>
      <c r="AT571" s="681"/>
      <c r="AU571" s="681"/>
      <c r="AV571" s="681"/>
      <c r="AW571" s="681"/>
      <c r="AX571" s="681"/>
      <c r="AY571" s="681"/>
      <c r="AZ571" s="681"/>
      <c r="BA571" s="681"/>
      <c r="BB571" s="681"/>
      <c r="BC571" s="681"/>
      <c r="BD571" s="681"/>
      <c r="BE571" s="681"/>
      <c r="BF571" s="681"/>
      <c r="BG571" s="681"/>
      <c r="BH571" s="681"/>
      <c r="BI571" s="681"/>
      <c r="BJ571" s="681"/>
      <c r="BK571" s="681"/>
      <c r="BL571" s="681"/>
      <c r="BM571" s="681"/>
      <c r="BN571" s="681"/>
      <c r="BO571" s="681"/>
      <c r="BP571" s="681"/>
      <c r="BQ571" s="681"/>
      <c r="BR571" s="681"/>
      <c r="BS571" s="681"/>
      <c r="BT571" s="681"/>
      <c r="BU571" s="681"/>
      <c r="BV571" s="681"/>
      <c r="BW571" s="681"/>
      <c r="BX571" s="681"/>
      <c r="BY571" s="681"/>
      <c r="BZ571" s="681"/>
      <c r="CA571" s="681"/>
      <c r="CB571" s="681"/>
      <c r="CC571" s="681"/>
      <c r="CD571" s="681"/>
      <c r="CE571" s="681"/>
      <c r="CF571" s="681"/>
      <c r="CG571" s="681"/>
      <c r="CH571" s="681"/>
      <c r="CI571" s="681"/>
      <c r="CJ571" s="681"/>
      <c r="CK571" s="681"/>
      <c r="CL571" s="681"/>
      <c r="CM571" s="681"/>
      <c r="CN571" s="681"/>
      <c r="CO571" s="681"/>
      <c r="CP571" s="681"/>
      <c r="CQ571" s="681"/>
      <c r="CR571" s="681"/>
      <c r="CS571" s="681"/>
      <c r="CT571" s="681"/>
      <c r="CU571" s="681"/>
      <c r="CV571" s="681"/>
      <c r="CW571" s="681"/>
      <c r="CX571" s="681"/>
      <c r="CY571" s="681"/>
      <c r="CZ571" s="681"/>
      <c r="DA571" s="681"/>
      <c r="DB571" s="681"/>
      <c r="DC571" s="681"/>
      <c r="DD571" s="681"/>
      <c r="DE571" s="681"/>
      <c r="DF571" s="681"/>
      <c r="DG571" s="681"/>
      <c r="DH571" s="681"/>
      <c r="DI571" s="681"/>
      <c r="DJ571" s="681"/>
      <c r="DK571" s="681"/>
      <c r="DL571" s="681"/>
      <c r="DM571" s="681"/>
      <c r="DN571" s="681"/>
      <c r="DO571" s="681"/>
      <c r="DP571" s="681"/>
      <c r="DQ571" s="681"/>
      <c r="DR571" s="681"/>
      <c r="DS571" s="681"/>
      <c r="DT571" s="681"/>
      <c r="DU571" s="681"/>
      <c r="DV571" s="681"/>
      <c r="DW571" s="681"/>
      <c r="DX571" s="681"/>
      <c r="DY571" s="681"/>
      <c r="DZ571" s="681"/>
      <c r="EA571" s="681"/>
      <c r="EB571" s="681"/>
      <c r="EC571" s="681"/>
      <c r="ED571" s="681"/>
      <c r="EE571" s="681"/>
      <c r="EF571" s="681"/>
      <c r="EG571" s="681"/>
      <c r="EH571" s="681"/>
      <c r="EI571" s="681"/>
    </row>
    <row r="703" spans="1:139" s="680" customFormat="1" ht="15" x14ac:dyDescent="0.25">
      <c r="A703" s="678"/>
      <c r="B703" s="678"/>
      <c r="C703" s="678"/>
      <c r="D703" s="678"/>
      <c r="G703"/>
      <c r="N703" s="681"/>
      <c r="O703" s="681"/>
      <c r="P703" s="681"/>
      <c r="Q703" s="681"/>
      <c r="R703" s="681"/>
      <c r="S703" s="681"/>
      <c r="T703" s="681"/>
      <c r="U703" s="681"/>
      <c r="V703" s="681"/>
      <c r="W703" s="681"/>
      <c r="X703" s="681"/>
      <c r="Y703" s="681"/>
      <c r="Z703" s="681"/>
      <c r="AA703" s="681"/>
      <c r="AB703" s="681"/>
      <c r="AC703" s="681"/>
      <c r="AD703" s="681"/>
      <c r="AE703" s="681"/>
      <c r="AF703" s="681"/>
      <c r="AG703" s="681"/>
      <c r="AH703" s="681"/>
      <c r="AI703" s="681"/>
      <c r="AJ703" s="681"/>
      <c r="AK703" s="681"/>
      <c r="AL703" s="681"/>
      <c r="AM703" s="681"/>
      <c r="AN703" s="681"/>
      <c r="AO703" s="681"/>
      <c r="AP703" s="681"/>
      <c r="AQ703" s="681"/>
      <c r="AR703" s="681"/>
      <c r="AS703" s="681"/>
      <c r="AT703" s="681"/>
      <c r="AU703" s="681"/>
      <c r="AV703" s="681"/>
      <c r="AW703" s="681"/>
      <c r="AX703" s="681"/>
      <c r="AY703" s="681"/>
      <c r="AZ703" s="681"/>
      <c r="BA703" s="681"/>
      <c r="BB703" s="681"/>
      <c r="BC703" s="681"/>
      <c r="BD703" s="681"/>
      <c r="BE703" s="681"/>
      <c r="BF703" s="681"/>
      <c r="BG703" s="681"/>
      <c r="BH703" s="681"/>
      <c r="BI703" s="681"/>
      <c r="BJ703" s="681"/>
      <c r="BK703" s="681"/>
      <c r="BL703" s="681"/>
      <c r="BM703" s="681"/>
      <c r="BN703" s="681"/>
      <c r="BO703" s="681"/>
      <c r="BP703" s="681"/>
      <c r="BQ703" s="681"/>
      <c r="BR703" s="681"/>
      <c r="BS703" s="681"/>
      <c r="BT703" s="681"/>
      <c r="BU703" s="681"/>
      <c r="BV703" s="681"/>
      <c r="BW703" s="681"/>
      <c r="BX703" s="681"/>
      <c r="BY703" s="681"/>
      <c r="BZ703" s="681"/>
      <c r="CA703" s="681"/>
      <c r="CB703" s="681"/>
      <c r="CC703" s="681"/>
      <c r="CD703" s="681"/>
      <c r="CE703" s="681"/>
      <c r="CF703" s="681"/>
      <c r="CG703" s="681"/>
      <c r="CH703" s="681"/>
      <c r="CI703" s="681"/>
      <c r="CJ703" s="681"/>
      <c r="CK703" s="681"/>
      <c r="CL703" s="681"/>
      <c r="CM703" s="681"/>
      <c r="CN703" s="681"/>
      <c r="CO703" s="681"/>
      <c r="CP703" s="681"/>
      <c r="CQ703" s="681"/>
      <c r="CR703" s="681"/>
      <c r="CS703" s="681"/>
      <c r="CT703" s="681"/>
      <c r="CU703" s="681"/>
      <c r="CV703" s="681"/>
      <c r="CW703" s="681"/>
      <c r="CX703" s="681"/>
      <c r="CY703" s="681"/>
      <c r="CZ703" s="681"/>
      <c r="DA703" s="681"/>
      <c r="DB703" s="681"/>
      <c r="DC703" s="681"/>
      <c r="DD703" s="681"/>
      <c r="DE703" s="681"/>
      <c r="DF703" s="681"/>
      <c r="DG703" s="681"/>
      <c r="DH703" s="681"/>
      <c r="DI703" s="681"/>
      <c r="DJ703" s="681"/>
      <c r="DK703" s="681"/>
      <c r="DL703" s="681"/>
      <c r="DM703" s="681"/>
      <c r="DN703" s="681"/>
      <c r="DO703" s="681"/>
      <c r="DP703" s="681"/>
      <c r="DQ703" s="681"/>
      <c r="DR703" s="681"/>
      <c r="DS703" s="681"/>
      <c r="DT703" s="681"/>
      <c r="DU703" s="681"/>
      <c r="DV703" s="681"/>
      <c r="DW703" s="681"/>
      <c r="DX703" s="681"/>
      <c r="DY703" s="681"/>
      <c r="DZ703" s="681"/>
      <c r="EA703" s="681"/>
      <c r="EB703" s="681"/>
      <c r="EC703" s="681"/>
      <c r="ED703" s="681"/>
      <c r="EE703" s="681"/>
      <c r="EF703" s="681"/>
      <c r="EG703" s="681"/>
      <c r="EH703" s="681"/>
      <c r="EI703" s="681"/>
    </row>
    <row r="1021" spans="1:139" s="680" customFormat="1" x14ac:dyDescent="0.2">
      <c r="A1021" s="678"/>
      <c r="B1021" s="678"/>
      <c r="C1021" s="678"/>
      <c r="D1021" s="678"/>
      <c r="E1021" s="679"/>
      <c r="N1021" s="681"/>
      <c r="O1021" s="681"/>
      <c r="P1021" s="681"/>
      <c r="Q1021" s="681"/>
      <c r="R1021" s="681"/>
      <c r="S1021" s="681"/>
      <c r="T1021" s="681"/>
      <c r="U1021" s="681"/>
      <c r="V1021" s="681"/>
      <c r="W1021" s="681"/>
      <c r="X1021" s="681"/>
      <c r="Y1021" s="681"/>
      <c r="Z1021" s="681"/>
      <c r="AA1021" s="681"/>
      <c r="AB1021" s="681"/>
      <c r="AC1021" s="681"/>
      <c r="AD1021" s="681"/>
      <c r="AE1021" s="681"/>
      <c r="AF1021" s="681"/>
      <c r="AG1021" s="681"/>
      <c r="AH1021" s="681"/>
      <c r="AI1021" s="681"/>
      <c r="AJ1021" s="681"/>
      <c r="AK1021" s="681"/>
      <c r="AL1021" s="681"/>
      <c r="AM1021" s="681"/>
      <c r="AN1021" s="681"/>
      <c r="AO1021" s="681"/>
      <c r="AP1021" s="681"/>
      <c r="AQ1021" s="681"/>
      <c r="AR1021" s="681"/>
      <c r="AS1021" s="681"/>
      <c r="AT1021" s="681"/>
      <c r="AU1021" s="681"/>
      <c r="AV1021" s="681"/>
      <c r="AW1021" s="681"/>
      <c r="AX1021" s="681"/>
      <c r="AY1021" s="681"/>
      <c r="AZ1021" s="681"/>
      <c r="BA1021" s="681"/>
      <c r="BB1021" s="681"/>
      <c r="BC1021" s="681"/>
      <c r="BD1021" s="681"/>
      <c r="BE1021" s="681"/>
      <c r="BF1021" s="681"/>
      <c r="BG1021" s="681"/>
      <c r="BH1021" s="681"/>
      <c r="BI1021" s="681"/>
      <c r="BJ1021" s="681"/>
      <c r="BK1021" s="681"/>
      <c r="BL1021" s="681"/>
      <c r="BM1021" s="681"/>
      <c r="BN1021" s="681"/>
      <c r="BO1021" s="681"/>
      <c r="BP1021" s="681"/>
      <c r="BQ1021" s="681"/>
      <c r="BR1021" s="681"/>
      <c r="BS1021" s="681"/>
      <c r="BT1021" s="681"/>
      <c r="BU1021" s="681"/>
      <c r="BV1021" s="681"/>
      <c r="BW1021" s="681"/>
      <c r="BX1021" s="681"/>
      <c r="BY1021" s="681"/>
      <c r="BZ1021" s="681"/>
      <c r="CA1021" s="681"/>
      <c r="CB1021" s="681"/>
      <c r="CC1021" s="681"/>
      <c r="CD1021" s="681"/>
      <c r="CE1021" s="681"/>
      <c r="CF1021" s="681"/>
      <c r="CG1021" s="681"/>
      <c r="CH1021" s="681"/>
      <c r="CI1021" s="681"/>
      <c r="CJ1021" s="681"/>
      <c r="CK1021" s="681"/>
      <c r="CL1021" s="681"/>
      <c r="CM1021" s="681"/>
      <c r="CN1021" s="681"/>
      <c r="CO1021" s="681"/>
      <c r="CP1021" s="681"/>
      <c r="CQ1021" s="681"/>
      <c r="CR1021" s="681"/>
      <c r="CS1021" s="681"/>
      <c r="CT1021" s="681"/>
      <c r="CU1021" s="681"/>
      <c r="CV1021" s="681"/>
      <c r="CW1021" s="681"/>
      <c r="CX1021" s="681"/>
      <c r="CY1021" s="681"/>
      <c r="CZ1021" s="681"/>
      <c r="DA1021" s="681"/>
      <c r="DB1021" s="681"/>
      <c r="DC1021" s="681"/>
      <c r="DD1021" s="681"/>
      <c r="DE1021" s="681"/>
      <c r="DF1021" s="681"/>
      <c r="DG1021" s="681"/>
      <c r="DH1021" s="681"/>
      <c r="DI1021" s="681"/>
      <c r="DJ1021" s="681"/>
      <c r="DK1021" s="681"/>
      <c r="DL1021" s="681"/>
      <c r="DM1021" s="681"/>
      <c r="DN1021" s="681"/>
      <c r="DO1021" s="681"/>
      <c r="DP1021" s="681"/>
      <c r="DQ1021" s="681"/>
      <c r="DR1021" s="681"/>
      <c r="DS1021" s="681"/>
      <c r="DT1021" s="681"/>
      <c r="DU1021" s="681"/>
      <c r="DV1021" s="681"/>
      <c r="DW1021" s="681"/>
      <c r="DX1021" s="681"/>
      <c r="DY1021" s="681"/>
      <c r="DZ1021" s="681"/>
      <c r="EA1021" s="681"/>
      <c r="EB1021" s="681"/>
      <c r="EC1021" s="681"/>
      <c r="ED1021" s="681"/>
      <c r="EE1021" s="681"/>
      <c r="EF1021" s="681"/>
      <c r="EG1021" s="681"/>
      <c r="EH1021" s="681"/>
      <c r="EI1021" s="681"/>
    </row>
  </sheetData>
  <mergeCells count="49">
    <mergeCell ref="EB3:EE3"/>
    <mergeCell ref="EF3:EI3"/>
    <mergeCell ref="DD3:DG3"/>
    <mergeCell ref="DH3:DK3"/>
    <mergeCell ref="DP3:DS3"/>
    <mergeCell ref="DT3:DW3"/>
    <mergeCell ref="DX3:EA3"/>
    <mergeCell ref="BM2:BN3"/>
    <mergeCell ref="AX3:AZ3"/>
    <mergeCell ref="BA3:BC3"/>
    <mergeCell ref="BD3:BF3"/>
    <mergeCell ref="BG3:BI3"/>
    <mergeCell ref="BJ3:BL3"/>
    <mergeCell ref="BO2:BV2"/>
    <mergeCell ref="BW2:CE3"/>
    <mergeCell ref="CF2:CU2"/>
    <mergeCell ref="CV2:DO2"/>
    <mergeCell ref="DP2:EI2"/>
    <mergeCell ref="BO3:BP3"/>
    <mergeCell ref="DL3:DO3"/>
    <mergeCell ref="BQ3:BR3"/>
    <mergeCell ref="BS3:BT3"/>
    <mergeCell ref="BU3:BV3"/>
    <mergeCell ref="CF3:CI3"/>
    <mergeCell ref="CJ3:CM3"/>
    <mergeCell ref="CN3:CQ3"/>
    <mergeCell ref="CR3:CU3"/>
    <mergeCell ref="CV3:CY3"/>
    <mergeCell ref="CZ3:DC3"/>
    <mergeCell ref="C3:G3"/>
    <mergeCell ref="H3:I3"/>
    <mergeCell ref="J3:K3"/>
    <mergeCell ref="L3:M3"/>
    <mergeCell ref="N3:O3"/>
    <mergeCell ref="P2:U2"/>
    <mergeCell ref="V2:W3"/>
    <mergeCell ref="X2:AC2"/>
    <mergeCell ref="AD2:AW2"/>
    <mergeCell ref="AX2:BL2"/>
    <mergeCell ref="P3:Q3"/>
    <mergeCell ref="R3:S3"/>
    <mergeCell ref="T3:U3"/>
    <mergeCell ref="X3:Z3"/>
    <mergeCell ref="AA3:AC3"/>
    <mergeCell ref="AD3:AG3"/>
    <mergeCell ref="AH3:AK3"/>
    <mergeCell ref="AL3:AO3"/>
    <mergeCell ref="AP3:AS3"/>
    <mergeCell ref="AT3:AW3"/>
  </mergeCells>
  <pageMargins left="0.70866141732283472" right="0.70866141732283472" top="0.74803149606299213" bottom="0.74803149606299213" header="0.31496062992125984" footer="0.31496062992125984"/>
  <pageSetup paperSize="9" scale="6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3CED1-1CEB-4FE5-AA3F-918CE1A5E98A}">
  <sheetPr codeName="Foglio2">
    <tabColor rgb="FF99FF99"/>
  </sheetPr>
  <dimension ref="A1:BX6"/>
  <sheetViews>
    <sheetView zoomScale="72" workbookViewId="0">
      <selection activeCell="B5" sqref="B5"/>
    </sheetView>
  </sheetViews>
  <sheetFormatPr defaultColWidth="9.7109375" defaultRowHeight="14.25" x14ac:dyDescent="0.2"/>
  <cols>
    <col min="1" max="1" width="13.5703125" style="678" customWidth="1"/>
    <col min="2" max="2" width="11.85546875" style="678" customWidth="1"/>
    <col min="3" max="3" width="27.42578125" style="678" customWidth="1"/>
    <col min="4" max="4" width="26.42578125" style="680" customWidth="1"/>
    <col min="5" max="5" width="22.5703125" style="680" customWidth="1"/>
    <col min="6" max="6" width="23.85546875" style="680" customWidth="1"/>
    <col min="7" max="7" width="23.42578125" style="680" customWidth="1"/>
    <col min="8" max="13" width="17.42578125" style="680" customWidth="1"/>
    <col min="14" max="47" width="10.7109375" style="680" customWidth="1"/>
    <col min="48" max="16384" width="9.7109375" style="681"/>
  </cols>
  <sheetData>
    <row r="1" spans="1:76" ht="15" x14ac:dyDescent="0.2">
      <c r="A1" s="733"/>
      <c r="B1" s="734"/>
      <c r="H1" s="736"/>
      <c r="I1" s="736"/>
      <c r="J1" s="736"/>
      <c r="K1" s="736"/>
      <c r="L1" s="736"/>
      <c r="M1" s="736"/>
      <c r="N1" s="652" t="s">
        <v>1384</v>
      </c>
      <c r="O1" s="736"/>
      <c r="P1" s="736"/>
      <c r="Q1" s="736"/>
      <c r="R1" s="736"/>
      <c r="S1" s="736"/>
      <c r="T1" s="736"/>
      <c r="U1" s="736"/>
      <c r="V1" s="736"/>
      <c r="W1" s="736"/>
      <c r="X1" s="736"/>
      <c r="Y1" s="736"/>
      <c r="Z1" s="736"/>
      <c r="AA1" s="736"/>
      <c r="AF1" s="736"/>
      <c r="AG1" s="736"/>
      <c r="AH1" s="736"/>
      <c r="AI1" s="736"/>
      <c r="AJ1" s="736"/>
      <c r="AK1" s="736"/>
      <c r="AL1" s="736"/>
      <c r="AM1" s="736"/>
      <c r="AN1" s="736"/>
      <c r="AO1" s="736"/>
      <c r="AP1" s="736"/>
      <c r="AQ1" s="736"/>
      <c r="AR1" s="736"/>
      <c r="AS1" s="736"/>
      <c r="AT1" s="736"/>
      <c r="AU1" s="736"/>
      <c r="AV1" s="743"/>
      <c r="AW1" s="743"/>
      <c r="AX1" s="743"/>
      <c r="AY1" s="743"/>
      <c r="AZ1" s="743"/>
      <c r="BA1" s="743"/>
      <c r="BB1" s="743"/>
      <c r="BC1" s="743"/>
      <c r="BD1" s="743"/>
      <c r="BE1" s="743"/>
      <c r="BF1" s="743"/>
      <c r="BG1" s="743"/>
      <c r="BH1" s="743"/>
      <c r="BI1" s="743"/>
      <c r="BJ1" s="743"/>
      <c r="BK1" s="743"/>
      <c r="BL1" s="743"/>
      <c r="BM1" s="743"/>
      <c r="BN1" s="743"/>
      <c r="BO1" s="743"/>
      <c r="BP1" s="743"/>
      <c r="BQ1" s="743"/>
      <c r="BR1" s="743"/>
      <c r="BS1" s="743"/>
      <c r="BT1" s="743"/>
      <c r="BU1" s="743"/>
      <c r="BV1" s="743"/>
      <c r="BW1" s="743"/>
      <c r="BX1" s="743"/>
    </row>
    <row r="2" spans="1:76" s="657" customFormat="1" ht="71.45" customHeight="1" x14ac:dyDescent="0.25">
      <c r="A2" s="653" t="s">
        <v>1385</v>
      </c>
      <c r="B2" s="654"/>
      <c r="C2" s="821"/>
      <c r="D2" s="822"/>
      <c r="E2" s="823"/>
      <c r="F2" s="824" t="s">
        <v>1386</v>
      </c>
      <c r="G2" s="823"/>
      <c r="H2" s="825"/>
      <c r="I2" s="826" t="s">
        <v>1387</v>
      </c>
      <c r="J2" s="826"/>
      <c r="K2" s="826"/>
      <c r="L2" s="826"/>
      <c r="M2" s="825"/>
      <c r="N2" s="745" t="s">
        <v>1388</v>
      </c>
      <c r="O2" s="744" t="s">
        <v>975</v>
      </c>
      <c r="P2" s="745"/>
      <c r="Q2" s="745"/>
      <c r="R2" s="745"/>
      <c r="S2" s="745"/>
      <c r="T2" s="745"/>
      <c r="U2" s="745"/>
      <c r="V2" s="744" t="s">
        <v>974</v>
      </c>
      <c r="W2" s="745"/>
      <c r="X2" s="744" t="s">
        <v>26</v>
      </c>
      <c r="Y2" s="745"/>
      <c r="Z2" s="745"/>
      <c r="AA2" s="745"/>
      <c r="AB2" s="745"/>
      <c r="AC2" s="745"/>
      <c r="AD2" s="744"/>
      <c r="AE2" s="744" t="s">
        <v>1389</v>
      </c>
      <c r="AF2" s="744" t="s">
        <v>975</v>
      </c>
      <c r="AG2" s="745"/>
      <c r="AH2" s="745"/>
      <c r="AI2" s="745"/>
      <c r="AJ2" s="745"/>
      <c r="AK2" s="745"/>
      <c r="AL2" s="745"/>
      <c r="AM2" s="744" t="s">
        <v>974</v>
      </c>
      <c r="AN2" s="745"/>
      <c r="AO2" s="744" t="s">
        <v>26</v>
      </c>
      <c r="AP2" s="745"/>
      <c r="AQ2" s="745"/>
      <c r="AR2" s="745"/>
      <c r="AS2" s="745"/>
      <c r="AT2" s="745"/>
      <c r="AU2" s="744"/>
      <c r="AV2" s="1389" t="s">
        <v>1390</v>
      </c>
      <c r="AW2" s="1390"/>
      <c r="AX2" s="1390"/>
      <c r="AY2" s="1390"/>
      <c r="AZ2" s="1390"/>
      <c r="BA2" s="1390"/>
      <c r="BB2" s="1391"/>
      <c r="BC2" s="1389" t="s">
        <v>1391</v>
      </c>
      <c r="BD2" s="1390"/>
      <c r="BE2" s="1390"/>
      <c r="BF2" s="1390"/>
      <c r="BG2" s="1390"/>
      <c r="BH2" s="1390"/>
      <c r="BI2" s="1391"/>
      <c r="BJ2" s="1389" t="s">
        <v>1392</v>
      </c>
      <c r="BK2" s="1390"/>
      <c r="BL2" s="1390"/>
      <c r="BM2" s="1390"/>
      <c r="BN2" s="1390"/>
      <c r="BO2" s="1390"/>
      <c r="BP2" s="1391"/>
      <c r="BQ2" s="827" t="s">
        <v>1393</v>
      </c>
      <c r="BR2" s="828"/>
      <c r="BS2" s="828"/>
      <c r="BT2" s="828"/>
      <c r="BU2" s="828"/>
      <c r="BV2" s="828"/>
      <c r="BW2" s="828"/>
      <c r="BX2" s="828"/>
    </row>
    <row r="3" spans="1:76" s="668" customFormat="1" ht="69.75" customHeight="1" x14ac:dyDescent="0.25">
      <c r="A3" s="693" t="s">
        <v>1173</v>
      </c>
      <c r="B3" s="829" t="s">
        <v>1174</v>
      </c>
      <c r="C3" s="693" t="s">
        <v>1175</v>
      </c>
      <c r="D3" s="695" t="s">
        <v>1177</v>
      </c>
      <c r="E3" s="695" t="s">
        <v>1394</v>
      </c>
      <c r="F3" s="697" t="s">
        <v>1395</v>
      </c>
      <c r="G3" s="696" t="s">
        <v>1396</v>
      </c>
      <c r="H3" s="698" t="s">
        <v>1397</v>
      </c>
      <c r="I3" s="696" t="s">
        <v>1014</v>
      </c>
      <c r="J3" s="696" t="s">
        <v>1013</v>
      </c>
      <c r="K3" s="696" t="s">
        <v>1398</v>
      </c>
      <c r="L3" s="696" t="s">
        <v>1010</v>
      </c>
      <c r="M3" s="698" t="s">
        <v>393</v>
      </c>
      <c r="N3" s="830" t="s">
        <v>22</v>
      </c>
      <c r="O3" s="831" t="s">
        <v>1004</v>
      </c>
      <c r="P3" s="830" t="s">
        <v>1003</v>
      </c>
      <c r="Q3" s="830" t="s">
        <v>1002</v>
      </c>
      <c r="R3" s="830" t="s">
        <v>1001</v>
      </c>
      <c r="S3" s="830" t="s">
        <v>1000</v>
      </c>
      <c r="T3" s="830" t="s">
        <v>999</v>
      </c>
      <c r="U3" s="830" t="s">
        <v>998</v>
      </c>
      <c r="V3" s="831" t="s">
        <v>997</v>
      </c>
      <c r="W3" s="830" t="s">
        <v>996</v>
      </c>
      <c r="X3" s="831" t="s">
        <v>995</v>
      </c>
      <c r="Y3" s="830" t="s">
        <v>994</v>
      </c>
      <c r="Z3" s="830" t="s">
        <v>993</v>
      </c>
      <c r="AA3" s="830" t="s">
        <v>992</v>
      </c>
      <c r="AB3" s="830" t="s">
        <v>991</v>
      </c>
      <c r="AC3" s="830" t="s">
        <v>990</v>
      </c>
      <c r="AD3" s="831" t="s">
        <v>989</v>
      </c>
      <c r="AE3" s="832" t="s">
        <v>22</v>
      </c>
      <c r="AF3" s="832" t="s">
        <v>1004</v>
      </c>
      <c r="AG3" s="833" t="s">
        <v>1003</v>
      </c>
      <c r="AH3" s="833" t="s">
        <v>1002</v>
      </c>
      <c r="AI3" s="833" t="s">
        <v>1001</v>
      </c>
      <c r="AJ3" s="833" t="s">
        <v>1000</v>
      </c>
      <c r="AK3" s="833" t="s">
        <v>999</v>
      </c>
      <c r="AL3" s="833" t="s">
        <v>998</v>
      </c>
      <c r="AM3" s="832" t="s">
        <v>997</v>
      </c>
      <c r="AN3" s="833" t="s">
        <v>996</v>
      </c>
      <c r="AO3" s="832" t="s">
        <v>995</v>
      </c>
      <c r="AP3" s="833" t="s">
        <v>994</v>
      </c>
      <c r="AQ3" s="833" t="s">
        <v>993</v>
      </c>
      <c r="AR3" s="833" t="s">
        <v>992</v>
      </c>
      <c r="AS3" s="833" t="s">
        <v>991</v>
      </c>
      <c r="AT3" s="833" t="s">
        <v>990</v>
      </c>
      <c r="AU3" s="834" t="s">
        <v>989</v>
      </c>
      <c r="AV3" s="696" t="s">
        <v>983</v>
      </c>
      <c r="AW3" s="696" t="s">
        <v>1399</v>
      </c>
      <c r="AX3" s="696" t="s">
        <v>1400</v>
      </c>
      <c r="AY3" s="696" t="s">
        <v>1401</v>
      </c>
      <c r="AZ3" s="696" t="s">
        <v>1402</v>
      </c>
      <c r="BA3" s="696" t="s">
        <v>744</v>
      </c>
      <c r="BB3" s="698" t="s">
        <v>1403</v>
      </c>
      <c r="BC3" s="696" t="s">
        <v>983</v>
      </c>
      <c r="BD3" s="696" t="s">
        <v>1399</v>
      </c>
      <c r="BE3" s="696" t="s">
        <v>1400</v>
      </c>
      <c r="BF3" s="696" t="s">
        <v>1401</v>
      </c>
      <c r="BG3" s="696" t="s">
        <v>1402</v>
      </c>
      <c r="BH3" s="696" t="s">
        <v>744</v>
      </c>
      <c r="BI3" s="698" t="s">
        <v>1403</v>
      </c>
      <c r="BJ3" s="696" t="s">
        <v>983</v>
      </c>
      <c r="BK3" s="696" t="s">
        <v>1399</v>
      </c>
      <c r="BL3" s="696" t="s">
        <v>1400</v>
      </c>
      <c r="BM3" s="696" t="s">
        <v>1401</v>
      </c>
      <c r="BN3" s="696" t="s">
        <v>1402</v>
      </c>
      <c r="BO3" s="696" t="s">
        <v>744</v>
      </c>
      <c r="BP3" s="698" t="s">
        <v>1403</v>
      </c>
      <c r="BQ3" s="830" t="s">
        <v>1404</v>
      </c>
      <c r="BR3" s="830" t="s">
        <v>1405</v>
      </c>
      <c r="BS3" s="830" t="s">
        <v>1406</v>
      </c>
      <c r="BT3" s="830" t="s">
        <v>1407</v>
      </c>
      <c r="BU3" s="832" t="s">
        <v>1408</v>
      </c>
      <c r="BV3" s="833" t="s">
        <v>1409</v>
      </c>
      <c r="BW3" s="833" t="s">
        <v>1410</v>
      </c>
      <c r="BX3" s="833" t="s">
        <v>1407</v>
      </c>
    </row>
    <row r="4" spans="1:76" s="657" customFormat="1" ht="18" customHeight="1" x14ac:dyDescent="0.25">
      <c r="A4" s="705"/>
      <c r="B4" s="835"/>
      <c r="C4" s="706"/>
      <c r="D4" s="708"/>
      <c r="E4" s="708"/>
      <c r="F4" s="709"/>
      <c r="G4" s="708"/>
      <c r="H4" s="836"/>
      <c r="I4" s="760"/>
      <c r="J4" s="706"/>
      <c r="K4" s="708"/>
      <c r="L4" s="706"/>
      <c r="M4" s="710"/>
      <c r="N4" s="708"/>
      <c r="O4" s="709"/>
      <c r="P4" s="708"/>
      <c r="Q4" s="708"/>
      <c r="R4" s="708"/>
      <c r="S4" s="708"/>
      <c r="T4" s="708"/>
      <c r="U4" s="708"/>
      <c r="V4" s="709"/>
      <c r="W4" s="708"/>
      <c r="X4" s="709"/>
      <c r="Y4" s="708"/>
      <c r="Z4" s="708"/>
      <c r="AA4" s="708"/>
      <c r="AB4" s="708"/>
      <c r="AC4" s="708"/>
      <c r="AD4" s="709"/>
      <c r="AE4" s="709"/>
      <c r="AF4" s="709"/>
      <c r="AG4" s="708"/>
      <c r="AH4" s="708"/>
      <c r="AI4" s="708"/>
      <c r="AJ4" s="708"/>
      <c r="AK4" s="708"/>
      <c r="AL4" s="708"/>
      <c r="AM4" s="709"/>
      <c r="AN4" s="708"/>
      <c r="AO4" s="709"/>
      <c r="AP4" s="708"/>
      <c r="AQ4" s="708"/>
      <c r="AR4" s="708"/>
      <c r="AS4" s="708"/>
      <c r="AT4" s="708"/>
      <c r="AU4" s="837"/>
      <c r="AV4" s="708"/>
      <c r="AW4" s="708"/>
      <c r="AX4" s="708"/>
      <c r="AY4" s="708"/>
      <c r="AZ4" s="708"/>
      <c r="BA4" s="708"/>
      <c r="BB4" s="710"/>
      <c r="BC4" s="708"/>
      <c r="BD4" s="708"/>
      <c r="BE4" s="708"/>
      <c r="BF4" s="708"/>
      <c r="BG4" s="708"/>
      <c r="BH4" s="708"/>
      <c r="BI4" s="710"/>
      <c r="BJ4" s="709"/>
      <c r="BK4" s="708"/>
      <c r="BL4" s="708"/>
      <c r="BM4" s="708"/>
      <c r="BN4" s="708"/>
      <c r="BO4" s="708"/>
      <c r="BP4" s="710"/>
      <c r="BQ4" s="708"/>
      <c r="BR4" s="708"/>
      <c r="BS4" s="708"/>
      <c r="BT4" s="708"/>
      <c r="BU4" s="709"/>
      <c r="BV4" s="708"/>
      <c r="BW4" s="708"/>
      <c r="BX4" s="708"/>
    </row>
    <row r="5" spans="1:76" customFormat="1" ht="15" x14ac:dyDescent="0.25">
      <c r="A5" s="838">
        <v>0</v>
      </c>
      <c r="B5" s="839">
        <f>'I. Questionario nazionale'!A13</f>
        <v>9</v>
      </c>
      <c r="C5" s="838" t="str">
        <f>IF('I. Questionario nazionale'!F15="","",UPPER('I. Questionario nazionale'!F15))</f>
        <v/>
      </c>
      <c r="D5" s="840" t="str">
        <f>IF('I. Questionario nazionale'!C19="","",'I. Questionario nazionale'!C19)</f>
        <v/>
      </c>
      <c r="E5" s="840">
        <f>'II. Gomma Plastica Cavi'!D12</f>
        <v>0</v>
      </c>
      <c r="F5" s="841" t="str">
        <f>'II. Gomma Plastica Cavi'!P12</f>
        <v>1.</v>
      </c>
      <c r="G5" s="840" t="str">
        <f>'II. Gomma Plastica Cavi'!P13</f>
        <v>2.</v>
      </c>
      <c r="H5" s="839" t="str">
        <f>'II. Gomma Plastica Cavi'!P14</f>
        <v>3.</v>
      </c>
      <c r="I5" s="840">
        <f>IF('II. Gomma Plastica Cavi'!F14=TRUE,1,0)</f>
        <v>0</v>
      </c>
      <c r="J5" s="842">
        <f>IF('II. Gomma Plastica Cavi'!J14=TRUE,1,0)</f>
        <v>0</v>
      </c>
      <c r="K5" s="842">
        <f>IF('II. Gomma Plastica Cavi'!F15=TRUE,1,0)</f>
        <v>0</v>
      </c>
      <c r="L5" s="842">
        <f>IF('II. Gomma Plastica Cavi'!J15=TRUE,1,0)</f>
        <v>0</v>
      </c>
      <c r="M5" s="839">
        <f>'II. Gomma Plastica Cavi'!F16</f>
        <v>0</v>
      </c>
      <c r="N5" s="840">
        <f>'II. Gomma Plastica Cavi'!C26</f>
        <v>0</v>
      </c>
      <c r="O5" s="841">
        <f>'II. Gomma Plastica Cavi'!C27</f>
        <v>0</v>
      </c>
      <c r="P5" s="840">
        <f>'II. Gomma Plastica Cavi'!C28</f>
        <v>0</v>
      </c>
      <c r="Q5" s="840">
        <f>'II. Gomma Plastica Cavi'!C29</f>
        <v>0</v>
      </c>
      <c r="R5" s="840">
        <f>'II. Gomma Plastica Cavi'!C30</f>
        <v>0</v>
      </c>
      <c r="S5" s="840">
        <f>'II. Gomma Plastica Cavi'!C31</f>
        <v>0</v>
      </c>
      <c r="T5" s="840">
        <f>'II. Gomma Plastica Cavi'!C32</f>
        <v>0</v>
      </c>
      <c r="U5" s="842">
        <f>'II. Gomma Plastica Cavi'!C33</f>
        <v>0</v>
      </c>
      <c r="V5" s="843">
        <f>'II. Gomma Plastica Cavi'!C34</f>
        <v>0</v>
      </c>
      <c r="W5" s="842">
        <f>'II. Gomma Plastica Cavi'!C35</f>
        <v>0</v>
      </c>
      <c r="X5" s="843">
        <f>'II. Gomma Plastica Cavi'!C36</f>
        <v>0</v>
      </c>
      <c r="Y5" s="842">
        <f>'II. Gomma Plastica Cavi'!C37</f>
        <v>0</v>
      </c>
      <c r="Z5" s="842">
        <f>'II. Gomma Plastica Cavi'!C38</f>
        <v>0</v>
      </c>
      <c r="AA5" s="842">
        <f>'II. Gomma Plastica Cavi'!C39</f>
        <v>0</v>
      </c>
      <c r="AB5" s="842">
        <f>'II. Gomma Plastica Cavi'!C40</f>
        <v>0</v>
      </c>
      <c r="AC5" s="842">
        <f>'II. Gomma Plastica Cavi'!C41</f>
        <v>0</v>
      </c>
      <c r="AD5" s="843">
        <f>'II. Gomma Plastica Cavi'!C42</f>
        <v>0</v>
      </c>
      <c r="AE5" s="841">
        <f>'II. Gomma Plastica Cavi'!D26</f>
        <v>0</v>
      </c>
      <c r="AF5" s="841">
        <f>'II. Gomma Plastica Cavi'!D27</f>
        <v>0</v>
      </c>
      <c r="AG5" s="840">
        <f>'II. Gomma Plastica Cavi'!D28</f>
        <v>0</v>
      </c>
      <c r="AH5" s="840">
        <f>'II. Gomma Plastica Cavi'!D29</f>
        <v>0</v>
      </c>
      <c r="AI5" s="840">
        <f>'II. Gomma Plastica Cavi'!D30</f>
        <v>0</v>
      </c>
      <c r="AJ5" s="840">
        <f>'II. Gomma Plastica Cavi'!D31</f>
        <v>0</v>
      </c>
      <c r="AK5" s="840">
        <f>'II. Gomma Plastica Cavi'!D32</f>
        <v>0</v>
      </c>
      <c r="AL5" s="842">
        <f>'II. Gomma Plastica Cavi'!D33</f>
        <v>0</v>
      </c>
      <c r="AM5" s="843">
        <f>'II. Gomma Plastica Cavi'!D34</f>
        <v>0</v>
      </c>
      <c r="AN5" s="842">
        <f>'II. Gomma Plastica Cavi'!D35</f>
        <v>0</v>
      </c>
      <c r="AO5" s="843">
        <f>'II. Gomma Plastica Cavi'!D36</f>
        <v>0</v>
      </c>
      <c r="AP5" s="842">
        <f>'II. Gomma Plastica Cavi'!D37</f>
        <v>0</v>
      </c>
      <c r="AQ5" s="842">
        <f>'II. Gomma Plastica Cavi'!D38</f>
        <v>0</v>
      </c>
      <c r="AR5" s="842">
        <f>'II. Gomma Plastica Cavi'!D39</f>
        <v>0</v>
      </c>
      <c r="AS5" s="842">
        <f>'II. Gomma Plastica Cavi'!D40</f>
        <v>0</v>
      </c>
      <c r="AT5" s="842">
        <f>'II. Gomma Plastica Cavi'!D41</f>
        <v>0</v>
      </c>
      <c r="AU5" s="844">
        <f>'II. Gomma Plastica Cavi'!D42</f>
        <v>0</v>
      </c>
      <c r="AV5" s="842">
        <f>'II. Gomma Plastica Cavi'!C57</f>
        <v>0</v>
      </c>
      <c r="AW5" s="842">
        <f>'II. Gomma Plastica Cavi'!E57</f>
        <v>0</v>
      </c>
      <c r="AX5" s="842">
        <f>'II. Gomma Plastica Cavi'!G57</f>
        <v>0</v>
      </c>
      <c r="AY5" s="842">
        <f>'II. Gomma Plastica Cavi'!I57</f>
        <v>0</v>
      </c>
      <c r="AZ5" s="842">
        <f>'II. Gomma Plastica Cavi'!K57</f>
        <v>0</v>
      </c>
      <c r="BA5" s="842">
        <f>'II. Gomma Plastica Cavi'!M57</f>
        <v>0</v>
      </c>
      <c r="BB5" s="839">
        <f>'II. Gomma Plastica Cavi'!O57</f>
        <v>0</v>
      </c>
      <c r="BC5" s="842">
        <f>'II. Gomma Plastica Cavi'!C58</f>
        <v>0</v>
      </c>
      <c r="BD5" s="842">
        <f>'II. Gomma Plastica Cavi'!E58</f>
        <v>0</v>
      </c>
      <c r="BE5" s="842">
        <f>'II. Gomma Plastica Cavi'!G58</f>
        <v>0</v>
      </c>
      <c r="BF5" s="842">
        <f>'II. Gomma Plastica Cavi'!I58</f>
        <v>0</v>
      </c>
      <c r="BG5" s="842">
        <f>'II. Gomma Plastica Cavi'!K58</f>
        <v>0</v>
      </c>
      <c r="BH5" s="842">
        <f>'II. Gomma Plastica Cavi'!M58</f>
        <v>0</v>
      </c>
      <c r="BI5" s="839">
        <f>'II. Gomma Plastica Cavi'!O58</f>
        <v>0</v>
      </c>
      <c r="BJ5" s="843">
        <f>'II. Gomma Plastica Cavi'!C59</f>
        <v>0</v>
      </c>
      <c r="BK5" s="842">
        <f>'II. Gomma Plastica Cavi'!E59</f>
        <v>0</v>
      </c>
      <c r="BL5" s="842">
        <f>'II. Gomma Plastica Cavi'!G59</f>
        <v>0</v>
      </c>
      <c r="BM5" s="842">
        <f>'II. Gomma Plastica Cavi'!I59</f>
        <v>0</v>
      </c>
      <c r="BN5" s="842">
        <f>'II. Gomma Plastica Cavi'!K59</f>
        <v>0</v>
      </c>
      <c r="BO5" s="842">
        <f>'II. Gomma Plastica Cavi'!M59</f>
        <v>0</v>
      </c>
      <c r="BP5" s="839">
        <f>'II. Gomma Plastica Cavi'!O59</f>
        <v>0</v>
      </c>
      <c r="BQ5" s="842">
        <f>'II. Gomma Plastica Cavi'!C48</f>
        <v>0</v>
      </c>
      <c r="BR5" s="842">
        <f>'II. Gomma Plastica Cavi'!C49</f>
        <v>0</v>
      </c>
      <c r="BS5" s="842">
        <f>'II. Gomma Plastica Cavi'!C50</f>
        <v>0</v>
      </c>
      <c r="BT5" s="842">
        <f>'II. Gomma Plastica Cavi'!C51</f>
        <v>0</v>
      </c>
      <c r="BU5" s="843">
        <f>'II. Gomma Plastica Cavi'!D48</f>
        <v>0</v>
      </c>
      <c r="BV5" s="842">
        <f>'II. Gomma Plastica Cavi'!D49</f>
        <v>0</v>
      </c>
      <c r="BW5" s="842">
        <f>'II. Gomma Plastica Cavi'!D50</f>
        <v>0</v>
      </c>
      <c r="BX5" s="842">
        <f>'II. Gomma Plastica Cavi'!D51</f>
        <v>0</v>
      </c>
    </row>
    <row r="6" spans="1:76" ht="7.9" customHeight="1" x14ac:dyDescent="0.2">
      <c r="A6" s="678">
        <v>0</v>
      </c>
      <c r="B6" s="845"/>
      <c r="F6" s="684"/>
      <c r="H6" s="685"/>
      <c r="M6" s="685"/>
      <c r="N6" s="690"/>
      <c r="O6" s="732"/>
      <c r="P6" s="690"/>
      <c r="Q6" s="690"/>
      <c r="R6" s="690"/>
      <c r="S6" s="690"/>
      <c r="T6" s="690"/>
      <c r="V6" s="684"/>
      <c r="X6" s="684"/>
      <c r="AD6" s="684"/>
      <c r="AE6" s="732"/>
      <c r="AF6" s="732"/>
      <c r="AG6" s="690"/>
      <c r="AH6" s="690"/>
      <c r="AI6" s="690"/>
      <c r="AJ6" s="690"/>
      <c r="AK6" s="690"/>
      <c r="AM6" s="684"/>
      <c r="AO6" s="684"/>
      <c r="AU6" s="846"/>
      <c r="AV6" s="680"/>
      <c r="AW6" s="680"/>
      <c r="AX6" s="680"/>
      <c r="AY6" s="680"/>
      <c r="AZ6" s="680"/>
      <c r="BA6" s="680"/>
      <c r="BB6" s="685"/>
      <c r="BI6" s="816"/>
      <c r="BJ6" s="847"/>
      <c r="BP6" s="816"/>
      <c r="BR6" s="680"/>
      <c r="BS6" s="680"/>
      <c r="BT6" s="680"/>
      <c r="BU6" s="684"/>
      <c r="BV6" s="680"/>
    </row>
  </sheetData>
  <mergeCells count="3">
    <mergeCell ref="AV2:BB2"/>
    <mergeCell ref="BC2:BI2"/>
    <mergeCell ref="BJ2:BP2"/>
  </mergeCells>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E6C2C-1E5B-4C99-B695-1906707E27B1}">
  <sheetPr codeName="Foglio3">
    <tabColor rgb="FF99FF99"/>
  </sheetPr>
  <dimension ref="A1:EC6"/>
  <sheetViews>
    <sheetView zoomScale="72" workbookViewId="0">
      <selection activeCell="B5" sqref="B5"/>
    </sheetView>
  </sheetViews>
  <sheetFormatPr defaultColWidth="9.7109375" defaultRowHeight="14.25" x14ac:dyDescent="0.2"/>
  <cols>
    <col min="1" max="1" width="13.5703125" style="678" customWidth="1"/>
    <col min="2" max="2" width="11.85546875" style="678" customWidth="1"/>
    <col min="3" max="3" width="27.42578125" style="678" customWidth="1"/>
    <col min="4" max="4" width="26.42578125" style="680" customWidth="1"/>
    <col min="5" max="5" width="22.5703125" style="680" customWidth="1"/>
    <col min="6" max="6" width="23.85546875" style="680" customWidth="1"/>
    <col min="7" max="7" width="23.42578125" style="680" customWidth="1"/>
    <col min="8" max="13" width="17.42578125" style="680" customWidth="1"/>
    <col min="14" max="115" width="10.7109375" style="680" customWidth="1"/>
    <col min="116" max="116" width="9.7109375" style="767"/>
    <col min="117" max="127" width="9.7109375" style="681"/>
    <col min="128" max="128" width="9.7109375" style="767"/>
    <col min="129" max="16384" width="9.7109375" style="681"/>
  </cols>
  <sheetData>
    <row r="1" spans="1:133" s="743" customFormat="1" ht="15" x14ac:dyDescent="0.2">
      <c r="A1" s="733"/>
      <c r="B1" s="734"/>
      <c r="C1" s="678"/>
      <c r="D1" s="680"/>
      <c r="E1" s="680"/>
      <c r="F1" s="680"/>
      <c r="G1" s="680"/>
      <c r="H1" s="736"/>
      <c r="I1" s="736"/>
      <c r="J1" s="736"/>
      <c r="K1" s="736"/>
      <c r="L1" s="736"/>
      <c r="M1" s="736"/>
      <c r="N1" s="652" t="s">
        <v>1411</v>
      </c>
      <c r="O1" s="680"/>
      <c r="P1" s="745"/>
      <c r="Q1" s="736"/>
      <c r="R1" s="736"/>
      <c r="S1" s="736"/>
      <c r="T1" s="736"/>
      <c r="U1" s="680"/>
      <c r="V1" s="736"/>
      <c r="W1" s="680"/>
      <c r="X1" s="744" t="s">
        <v>1412</v>
      </c>
      <c r="Y1" s="736"/>
      <c r="Z1" s="736"/>
      <c r="AA1" s="736"/>
      <c r="AB1" s="736"/>
      <c r="AC1" s="736"/>
      <c r="AD1" s="736"/>
      <c r="AE1" s="736"/>
      <c r="AF1" s="736"/>
      <c r="AG1" s="736"/>
      <c r="AH1" s="736"/>
      <c r="AI1" s="736"/>
      <c r="AJ1" s="736"/>
      <c r="AK1" s="736"/>
      <c r="AL1" s="736"/>
      <c r="AM1" s="736"/>
      <c r="AN1" s="736"/>
      <c r="AO1" s="680"/>
      <c r="AP1" s="680"/>
      <c r="AQ1" s="736"/>
      <c r="AR1" s="736"/>
      <c r="AS1" s="736"/>
      <c r="AT1" s="736"/>
      <c r="AU1" s="736"/>
      <c r="AV1" s="736"/>
      <c r="AW1" s="736"/>
      <c r="AX1" s="680"/>
      <c r="AY1" s="680"/>
      <c r="AZ1" s="680"/>
      <c r="BA1" s="680"/>
      <c r="BB1" s="680"/>
      <c r="BC1" s="736"/>
      <c r="BD1" s="736"/>
      <c r="BE1" s="736"/>
      <c r="BF1" s="736"/>
      <c r="BG1" s="736"/>
      <c r="BH1" s="736"/>
      <c r="BI1" s="736"/>
      <c r="BJ1" s="736"/>
      <c r="BK1" s="736"/>
      <c r="BL1" s="736"/>
      <c r="BM1" s="736"/>
      <c r="BN1" s="736"/>
      <c r="BO1" s="736"/>
      <c r="BP1" s="736"/>
      <c r="BQ1" s="736"/>
      <c r="BR1" s="736"/>
      <c r="BS1" s="736"/>
      <c r="BT1" s="680"/>
      <c r="BU1" s="736"/>
      <c r="BV1" s="650" t="s">
        <v>1413</v>
      </c>
      <c r="BW1" s="736"/>
      <c r="BX1" s="736"/>
      <c r="BY1" s="736"/>
      <c r="BZ1" s="680"/>
      <c r="CA1" s="680"/>
      <c r="CB1" s="736"/>
      <c r="CC1" s="736"/>
      <c r="CD1" s="736"/>
      <c r="CE1" s="736"/>
      <c r="CF1" s="736"/>
      <c r="CG1" s="736"/>
      <c r="CH1" s="736"/>
      <c r="CI1" s="736"/>
      <c r="CJ1" s="736"/>
      <c r="CK1" s="736"/>
      <c r="CL1" s="736"/>
      <c r="CM1" s="736"/>
      <c r="CN1" s="736"/>
      <c r="CO1" s="680"/>
      <c r="CP1" s="680"/>
      <c r="CQ1" s="736"/>
      <c r="CR1" s="736"/>
      <c r="CS1" s="736"/>
      <c r="CT1" s="736"/>
      <c r="CU1" s="736"/>
      <c r="CV1" s="736"/>
      <c r="CW1" s="736"/>
      <c r="CX1" s="736"/>
      <c r="CY1" s="736"/>
      <c r="CZ1" s="736"/>
      <c r="DA1" s="736"/>
      <c r="DB1" s="736"/>
      <c r="DC1" s="652" t="s">
        <v>1045</v>
      </c>
      <c r="DD1" s="680"/>
      <c r="DE1" s="736"/>
      <c r="DF1" s="736"/>
      <c r="DG1" s="736"/>
      <c r="DH1" s="736"/>
      <c r="DI1" s="736"/>
      <c r="DJ1" s="736"/>
      <c r="DK1" s="736"/>
      <c r="DL1" s="740"/>
      <c r="DX1" s="740"/>
    </row>
    <row r="2" spans="1:133" s="657" customFormat="1" ht="71.45" customHeight="1" x14ac:dyDescent="0.25">
      <c r="A2" s="653" t="s">
        <v>1414</v>
      </c>
      <c r="B2" s="654"/>
      <c r="C2" s="821"/>
      <c r="D2" s="822"/>
      <c r="E2" s="822"/>
      <c r="F2" s="824" t="s">
        <v>1386</v>
      </c>
      <c r="G2" s="823"/>
      <c r="H2" s="825"/>
      <c r="I2" s="826" t="s">
        <v>1387</v>
      </c>
      <c r="J2" s="826"/>
      <c r="K2" s="826"/>
      <c r="L2" s="826"/>
      <c r="M2" s="825"/>
      <c r="N2" s="745" t="s">
        <v>1415</v>
      </c>
      <c r="O2" s="745"/>
      <c r="P2" s="744" t="s">
        <v>1416</v>
      </c>
      <c r="Q2" s="696"/>
      <c r="R2" s="696"/>
      <c r="S2" s="696"/>
      <c r="T2" s="1333" t="s">
        <v>1417</v>
      </c>
      <c r="U2" s="1334"/>
      <c r="V2" s="1333" t="s">
        <v>1418</v>
      </c>
      <c r="W2" s="1334"/>
      <c r="X2" s="745" t="s">
        <v>958</v>
      </c>
      <c r="Y2" s="745"/>
      <c r="Z2" s="848"/>
      <c r="AA2" s="745" t="s">
        <v>957</v>
      </c>
      <c r="AB2" s="745"/>
      <c r="AC2" s="848"/>
      <c r="AD2" s="745" t="s">
        <v>956</v>
      </c>
      <c r="AE2" s="745"/>
      <c r="AF2" s="848"/>
      <c r="AG2" s="745" t="s">
        <v>955</v>
      </c>
      <c r="AH2" s="745"/>
      <c r="AI2" s="848"/>
      <c r="AJ2" s="744" t="s">
        <v>954</v>
      </c>
      <c r="AK2" s="745"/>
      <c r="AL2" s="848"/>
      <c r="AM2" s="745"/>
      <c r="AN2" s="745"/>
      <c r="AO2" s="848"/>
      <c r="AP2" s="745"/>
      <c r="AQ2" s="745"/>
      <c r="AR2" s="848"/>
      <c r="AS2" s="745" t="s">
        <v>1419</v>
      </c>
      <c r="AT2" s="745"/>
      <c r="AU2" s="848"/>
      <c r="AV2" s="745" t="s">
        <v>950</v>
      </c>
      <c r="AW2" s="745"/>
      <c r="AX2" s="848"/>
      <c r="AY2" s="745" t="s">
        <v>1420</v>
      </c>
      <c r="AZ2" s="745"/>
      <c r="BA2" s="745"/>
      <c r="BB2" s="744" t="s">
        <v>1421</v>
      </c>
      <c r="BC2" s="745"/>
      <c r="BD2" s="848"/>
      <c r="BE2" s="745" t="s">
        <v>947</v>
      </c>
      <c r="BF2" s="745"/>
      <c r="BG2" s="848"/>
      <c r="BH2" s="745" t="s">
        <v>1422</v>
      </c>
      <c r="BI2" s="745"/>
      <c r="BJ2" s="848"/>
      <c r="BK2" s="1333" t="s">
        <v>1423</v>
      </c>
      <c r="BL2" s="1342"/>
      <c r="BM2" s="1342" t="s">
        <v>1424</v>
      </c>
      <c r="BN2" s="1342"/>
      <c r="BO2" s="656"/>
      <c r="BP2" s="744" t="s">
        <v>1425</v>
      </c>
      <c r="BQ2" s="745"/>
      <c r="BR2" s="849"/>
      <c r="BS2" s="849"/>
      <c r="BT2" s="849"/>
      <c r="BU2" s="745"/>
      <c r="BV2" s="1333" t="s">
        <v>1426</v>
      </c>
      <c r="BW2" s="1342"/>
      <c r="BX2" s="1334"/>
      <c r="BY2" s="1333" t="s">
        <v>1427</v>
      </c>
      <c r="BZ2" s="1342"/>
      <c r="CA2" s="1334"/>
      <c r="CB2" s="1333" t="s">
        <v>1428</v>
      </c>
      <c r="CC2" s="1342"/>
      <c r="CD2" s="1334"/>
      <c r="CE2" s="745" t="s">
        <v>1429</v>
      </c>
      <c r="CF2" s="745"/>
      <c r="CG2" s="745"/>
      <c r="CH2" s="745"/>
      <c r="CI2" s="745"/>
      <c r="CJ2" s="745"/>
      <c r="CK2" s="745"/>
      <c r="CL2" s="745"/>
      <c r="CM2" s="745"/>
      <c r="CN2" s="745"/>
      <c r="CO2" s="745"/>
      <c r="CP2" s="745"/>
      <c r="CQ2" s="745"/>
      <c r="CR2" s="745"/>
      <c r="CS2" s="745"/>
      <c r="CT2" s="745"/>
      <c r="CU2" s="745"/>
      <c r="CV2" s="745"/>
      <c r="CW2" s="745"/>
      <c r="CX2" s="745"/>
      <c r="CY2" s="745"/>
      <c r="CZ2" s="745"/>
      <c r="DA2" s="745"/>
      <c r="DB2" s="745"/>
      <c r="DC2" s="744"/>
      <c r="DD2" s="744" t="s">
        <v>1430</v>
      </c>
      <c r="DE2" s="745"/>
      <c r="DF2" s="848"/>
      <c r="DG2" s="1333" t="s">
        <v>1431</v>
      </c>
      <c r="DH2" s="1342"/>
      <c r="DI2" s="1334"/>
      <c r="DJ2" s="1333" t="s">
        <v>1432</v>
      </c>
      <c r="DK2" s="1342"/>
      <c r="DL2" s="1334"/>
      <c r="DM2" s="1342"/>
      <c r="DN2" s="1342"/>
      <c r="DO2" s="1334"/>
      <c r="DP2" s="1392" t="s">
        <v>1433</v>
      </c>
      <c r="DQ2" s="1393"/>
      <c r="DR2" s="850" t="s">
        <v>1434</v>
      </c>
      <c r="DS2" s="851"/>
      <c r="DT2" s="850" t="s">
        <v>920</v>
      </c>
      <c r="DU2" s="851"/>
      <c r="DW2" s="851"/>
      <c r="DX2" s="852"/>
      <c r="DY2" s="850" t="s">
        <v>1435</v>
      </c>
      <c r="DZ2" s="851"/>
      <c r="EB2" s="851"/>
      <c r="EC2" s="852"/>
    </row>
    <row r="3" spans="1:133" s="668" customFormat="1" ht="69.75" customHeight="1" x14ac:dyDescent="0.25">
      <c r="A3" s="693" t="s">
        <v>1173</v>
      </c>
      <c r="B3" s="829" t="s">
        <v>1174</v>
      </c>
      <c r="C3" s="693" t="s">
        <v>1175</v>
      </c>
      <c r="D3" s="695" t="s">
        <v>1177</v>
      </c>
      <c r="E3" s="695" t="s">
        <v>1394</v>
      </c>
      <c r="F3" s="697" t="s">
        <v>1395</v>
      </c>
      <c r="G3" s="696" t="s">
        <v>1396</v>
      </c>
      <c r="H3" s="698" t="s">
        <v>1397</v>
      </c>
      <c r="I3" s="696" t="s">
        <v>1014</v>
      </c>
      <c r="J3" s="696" t="s">
        <v>1013</v>
      </c>
      <c r="K3" s="696" t="s">
        <v>1398</v>
      </c>
      <c r="L3" s="696" t="s">
        <v>1010</v>
      </c>
      <c r="M3" s="698" t="s">
        <v>393</v>
      </c>
      <c r="N3" s="696" t="s">
        <v>9</v>
      </c>
      <c r="O3" s="696" t="s">
        <v>8</v>
      </c>
      <c r="P3" s="697" t="s">
        <v>1436</v>
      </c>
      <c r="Q3" s="696" t="s">
        <v>965</v>
      </c>
      <c r="R3" s="696" t="s">
        <v>1437</v>
      </c>
      <c r="S3" s="696" t="s">
        <v>1438</v>
      </c>
      <c r="T3" s="697" t="s">
        <v>9</v>
      </c>
      <c r="U3" s="698" t="s">
        <v>8</v>
      </c>
      <c r="V3" s="697" t="s">
        <v>9</v>
      </c>
      <c r="W3" s="698" t="s">
        <v>8</v>
      </c>
      <c r="X3" s="696" t="s">
        <v>1439</v>
      </c>
      <c r="Y3" s="696" t="s">
        <v>1440</v>
      </c>
      <c r="Z3" s="698" t="s">
        <v>989</v>
      </c>
      <c r="AA3" s="696" t="s">
        <v>1439</v>
      </c>
      <c r="AB3" s="696" t="s">
        <v>1440</v>
      </c>
      <c r="AC3" s="698" t="s">
        <v>989</v>
      </c>
      <c r="AD3" s="696" t="s">
        <v>1439</v>
      </c>
      <c r="AE3" s="696" t="s">
        <v>1440</v>
      </c>
      <c r="AF3" s="698" t="s">
        <v>989</v>
      </c>
      <c r="AG3" s="696" t="s">
        <v>1439</v>
      </c>
      <c r="AH3" s="696" t="s">
        <v>1440</v>
      </c>
      <c r="AI3" s="698" t="s">
        <v>989</v>
      </c>
      <c r="AJ3" s="697" t="s">
        <v>1439</v>
      </c>
      <c r="AK3" s="696" t="s">
        <v>1440</v>
      </c>
      <c r="AL3" s="698" t="s">
        <v>989</v>
      </c>
      <c r="AM3" s="696" t="s">
        <v>1439</v>
      </c>
      <c r="AN3" s="696" t="s">
        <v>1440</v>
      </c>
      <c r="AO3" s="698" t="s">
        <v>989</v>
      </c>
      <c r="AP3" s="696" t="s">
        <v>1439</v>
      </c>
      <c r="AQ3" s="696" t="s">
        <v>1440</v>
      </c>
      <c r="AR3" s="698" t="s">
        <v>989</v>
      </c>
      <c r="AS3" s="696" t="s">
        <v>1439</v>
      </c>
      <c r="AT3" s="696" t="s">
        <v>1440</v>
      </c>
      <c r="AU3" s="698" t="s">
        <v>989</v>
      </c>
      <c r="AV3" s="696" t="s">
        <v>1439</v>
      </c>
      <c r="AW3" s="696" t="s">
        <v>1440</v>
      </c>
      <c r="AX3" s="698" t="s">
        <v>989</v>
      </c>
      <c r="AY3" s="697" t="s">
        <v>1439</v>
      </c>
      <c r="AZ3" s="696" t="s">
        <v>1440</v>
      </c>
      <c r="BA3" s="698" t="s">
        <v>989</v>
      </c>
      <c r="BB3" s="697" t="s">
        <v>1439</v>
      </c>
      <c r="BC3" s="696" t="s">
        <v>1440</v>
      </c>
      <c r="BD3" s="698" t="s">
        <v>989</v>
      </c>
      <c r="BE3" s="696" t="s">
        <v>1439</v>
      </c>
      <c r="BF3" s="696" t="s">
        <v>1440</v>
      </c>
      <c r="BG3" s="698" t="s">
        <v>989</v>
      </c>
      <c r="BH3" s="696" t="s">
        <v>1439</v>
      </c>
      <c r="BI3" s="696" t="s">
        <v>1440</v>
      </c>
      <c r="BJ3" s="698" t="s">
        <v>989</v>
      </c>
      <c r="BK3" s="696" t="s">
        <v>9</v>
      </c>
      <c r="BL3" s="696" t="s">
        <v>8</v>
      </c>
      <c r="BM3" s="696" t="s">
        <v>9</v>
      </c>
      <c r="BN3" s="696" t="s">
        <v>8</v>
      </c>
      <c r="BO3" s="696" t="s">
        <v>1441</v>
      </c>
      <c r="BP3" s="697" t="s">
        <v>1442</v>
      </c>
      <c r="BQ3" s="696" t="s">
        <v>1443</v>
      </c>
      <c r="BR3" s="696" t="s">
        <v>1444</v>
      </c>
      <c r="BS3" s="696" t="s">
        <v>1445</v>
      </c>
      <c r="BT3" s="696" t="s">
        <v>1446</v>
      </c>
      <c r="BU3" s="696" t="s">
        <v>1447</v>
      </c>
      <c r="BV3" s="697" t="s">
        <v>9</v>
      </c>
      <c r="BW3" s="696" t="s">
        <v>8</v>
      </c>
      <c r="BX3" s="698" t="s">
        <v>1403</v>
      </c>
      <c r="BY3" s="697" t="s">
        <v>9</v>
      </c>
      <c r="BZ3" s="696" t="s">
        <v>8</v>
      </c>
      <c r="CA3" s="698" t="s">
        <v>1403</v>
      </c>
      <c r="CB3" s="697" t="s">
        <v>9</v>
      </c>
      <c r="CC3" s="696" t="s">
        <v>8</v>
      </c>
      <c r="CD3" s="698" t="s">
        <v>1403</v>
      </c>
      <c r="CE3" s="830" t="s">
        <v>1448</v>
      </c>
      <c r="CF3" s="696" t="s">
        <v>1449</v>
      </c>
      <c r="CG3" s="696" t="s">
        <v>1450</v>
      </c>
      <c r="CH3" s="696" t="s">
        <v>1451</v>
      </c>
      <c r="CI3" s="832" t="s">
        <v>1452</v>
      </c>
      <c r="CJ3" s="696" t="s">
        <v>1453</v>
      </c>
      <c r="CK3" s="696" t="s">
        <v>1454</v>
      </c>
      <c r="CL3" s="698" t="s">
        <v>1455</v>
      </c>
      <c r="CM3" s="830" t="s">
        <v>1456</v>
      </c>
      <c r="CN3" s="696" t="s">
        <v>1457</v>
      </c>
      <c r="CO3" s="696" t="s">
        <v>1458</v>
      </c>
      <c r="CP3" s="696" t="s">
        <v>1459</v>
      </c>
      <c r="CQ3" s="832" t="s">
        <v>1460</v>
      </c>
      <c r="CR3" s="696" t="s">
        <v>1461</v>
      </c>
      <c r="CS3" s="696" t="s">
        <v>1462</v>
      </c>
      <c r="CT3" s="698" t="s">
        <v>1463</v>
      </c>
      <c r="CU3" s="830" t="s">
        <v>1464</v>
      </c>
      <c r="CV3" s="696" t="s">
        <v>1465</v>
      </c>
      <c r="CW3" s="696" t="s">
        <v>1466</v>
      </c>
      <c r="CX3" s="696" t="s">
        <v>1467</v>
      </c>
      <c r="CY3" s="832" t="s">
        <v>1468</v>
      </c>
      <c r="CZ3" s="696" t="s">
        <v>1469</v>
      </c>
      <c r="DA3" s="696" t="s">
        <v>1470</v>
      </c>
      <c r="DB3" s="696" t="s">
        <v>1471</v>
      </c>
      <c r="DC3" s="697" t="s">
        <v>1472</v>
      </c>
      <c r="DD3" s="697" t="s">
        <v>9</v>
      </c>
      <c r="DE3" s="696" t="s">
        <v>8</v>
      </c>
      <c r="DF3" s="698" t="s">
        <v>1473</v>
      </c>
      <c r="DG3" s="697" t="s">
        <v>9</v>
      </c>
      <c r="DH3" s="696" t="s">
        <v>8</v>
      </c>
      <c r="DI3" s="698" t="s">
        <v>1474</v>
      </c>
      <c r="DJ3" s="697" t="s">
        <v>9</v>
      </c>
      <c r="DK3" s="696" t="s">
        <v>8</v>
      </c>
      <c r="DL3" s="698" t="s">
        <v>1474</v>
      </c>
      <c r="DM3" s="696" t="s">
        <v>1475</v>
      </c>
      <c r="DN3" s="668" t="s">
        <v>1476</v>
      </c>
      <c r="DO3" s="853" t="s">
        <v>1477</v>
      </c>
      <c r="DP3" s="697" t="s">
        <v>9</v>
      </c>
      <c r="DQ3" s="696" t="s">
        <v>8</v>
      </c>
      <c r="DR3" s="697" t="s">
        <v>9</v>
      </c>
      <c r="DS3" s="698" t="s">
        <v>8</v>
      </c>
      <c r="DT3" s="696" t="s">
        <v>924</v>
      </c>
      <c r="DU3" s="668" t="s">
        <v>1478</v>
      </c>
      <c r="DV3" s="854" t="s">
        <v>1479</v>
      </c>
      <c r="DW3" s="696" t="s">
        <v>1480</v>
      </c>
      <c r="DX3" s="698" t="s">
        <v>1481</v>
      </c>
      <c r="DY3" s="696" t="s">
        <v>924</v>
      </c>
      <c r="DZ3" s="668" t="s">
        <v>1478</v>
      </c>
      <c r="EA3" s="854" t="s">
        <v>1479</v>
      </c>
      <c r="EB3" s="696" t="s">
        <v>1480</v>
      </c>
      <c r="EC3" s="698" t="s">
        <v>1481</v>
      </c>
    </row>
    <row r="4" spans="1:133" s="657" customFormat="1" ht="18" customHeight="1" x14ac:dyDescent="0.25">
      <c r="A4" s="705"/>
      <c r="B4" s="835"/>
      <c r="C4" s="706"/>
      <c r="D4" s="708"/>
      <c r="E4" s="708"/>
      <c r="F4" s="709"/>
      <c r="G4" s="708"/>
      <c r="H4" s="836"/>
      <c r="I4" s="760"/>
      <c r="J4" s="706"/>
      <c r="K4" s="708"/>
      <c r="L4" s="706"/>
      <c r="M4" s="710"/>
      <c r="N4" s="708"/>
      <c r="O4" s="708"/>
      <c r="P4" s="709"/>
      <c r="Q4" s="708"/>
      <c r="R4" s="708"/>
      <c r="S4" s="708"/>
      <c r="T4" s="709"/>
      <c r="U4" s="710"/>
      <c r="V4" s="709"/>
      <c r="W4" s="710"/>
      <c r="X4" s="708"/>
      <c r="Y4" s="708"/>
      <c r="Z4" s="710"/>
      <c r="AA4" s="708"/>
      <c r="AB4" s="708"/>
      <c r="AC4" s="710"/>
      <c r="AD4" s="708"/>
      <c r="AE4" s="708"/>
      <c r="AF4" s="710"/>
      <c r="AG4" s="708"/>
      <c r="AH4" s="708"/>
      <c r="AI4" s="710"/>
      <c r="AJ4" s="708"/>
      <c r="AK4" s="708"/>
      <c r="AL4" s="710"/>
      <c r="AM4" s="708"/>
      <c r="AN4" s="708"/>
      <c r="AO4" s="710"/>
      <c r="AP4" s="708"/>
      <c r="AQ4" s="708"/>
      <c r="AR4" s="710"/>
      <c r="AS4" s="708"/>
      <c r="AT4" s="708"/>
      <c r="AU4" s="710"/>
      <c r="AV4" s="708"/>
      <c r="AW4" s="708"/>
      <c r="AX4" s="710"/>
      <c r="AY4" s="708"/>
      <c r="AZ4" s="708"/>
      <c r="BA4" s="708"/>
      <c r="BB4" s="709"/>
      <c r="BC4" s="708"/>
      <c r="BD4" s="710"/>
      <c r="BE4" s="708"/>
      <c r="BF4" s="708"/>
      <c r="BG4" s="710"/>
      <c r="BH4" s="708"/>
      <c r="BI4" s="708"/>
      <c r="BJ4" s="710"/>
      <c r="BK4" s="708"/>
      <c r="BL4" s="708"/>
      <c r="BM4" s="708"/>
      <c r="BN4" s="708"/>
      <c r="BO4" s="708"/>
      <c r="BP4" s="709"/>
      <c r="BQ4" s="708"/>
      <c r="BR4" s="708"/>
      <c r="BS4" s="708"/>
      <c r="BT4" s="708"/>
      <c r="BU4" s="708"/>
      <c r="BV4" s="709"/>
      <c r="BW4" s="708"/>
      <c r="BX4" s="710"/>
      <c r="BY4" s="709"/>
      <c r="BZ4" s="708"/>
      <c r="CA4" s="710"/>
      <c r="CB4" s="709"/>
      <c r="CC4" s="708"/>
      <c r="CD4" s="710"/>
      <c r="CE4" s="708"/>
      <c r="CF4" s="708"/>
      <c r="CG4" s="708"/>
      <c r="CH4" s="708"/>
      <c r="CI4" s="709"/>
      <c r="CJ4" s="708"/>
      <c r="CK4" s="708"/>
      <c r="CL4" s="710"/>
      <c r="CM4" s="708"/>
      <c r="CN4" s="708"/>
      <c r="CO4" s="708"/>
      <c r="CP4" s="708"/>
      <c r="CQ4" s="709"/>
      <c r="CR4" s="708"/>
      <c r="CS4" s="708"/>
      <c r="CT4" s="710"/>
      <c r="CU4" s="708"/>
      <c r="CV4" s="708"/>
      <c r="CW4" s="708"/>
      <c r="CX4" s="708"/>
      <c r="CY4" s="709"/>
      <c r="CZ4" s="708"/>
      <c r="DA4" s="708"/>
      <c r="DB4" s="708"/>
      <c r="DC4" s="709"/>
      <c r="DD4" s="709"/>
      <c r="DE4" s="708"/>
      <c r="DF4" s="710"/>
      <c r="DG4" s="709"/>
      <c r="DH4" s="708"/>
      <c r="DI4" s="710"/>
      <c r="DJ4" s="709"/>
      <c r="DK4" s="708"/>
      <c r="DL4" s="710"/>
      <c r="DM4" s="708"/>
      <c r="DN4" s="708"/>
      <c r="DO4" s="710"/>
      <c r="DP4" s="709"/>
      <c r="DQ4" s="708"/>
      <c r="DR4" s="709"/>
      <c r="DS4" s="710"/>
      <c r="DT4" s="708"/>
      <c r="DU4" s="708"/>
      <c r="DV4" s="708"/>
      <c r="DW4" s="708"/>
      <c r="DX4" s="710"/>
      <c r="DY4" s="708"/>
      <c r="DZ4" s="708"/>
      <c r="EA4" s="708"/>
      <c r="EB4" s="708"/>
      <c r="EC4" s="710"/>
    </row>
    <row r="5" spans="1:133" customFormat="1" ht="15" x14ac:dyDescent="0.25">
      <c r="A5" s="838">
        <v>0</v>
      </c>
      <c r="B5" s="839">
        <f>'I. Questionario nazionale'!A13</f>
        <v>9</v>
      </c>
      <c r="C5" s="838" t="str">
        <f>IF('I. Questionario nazionale'!F15="","",UPPER('I. Questionario nazionale'!F15))</f>
        <v/>
      </c>
      <c r="D5" s="840" t="str">
        <f>IF('I. Questionario nazionale'!C19="","",'I. Questionario nazionale'!C19)</f>
        <v/>
      </c>
      <c r="E5" s="840">
        <f>'II. Gomma Plastica Cavi'!D12</f>
        <v>0</v>
      </c>
      <c r="F5" s="841" t="str">
        <f>'II. Gomma Plastica Cavi'!P12</f>
        <v>1.</v>
      </c>
      <c r="G5" s="840" t="str">
        <f>'II. Gomma Plastica Cavi'!P13</f>
        <v>2.</v>
      </c>
      <c r="H5" s="839" t="str">
        <f>'II. Gomma Plastica Cavi'!P14</f>
        <v>3.</v>
      </c>
      <c r="I5" s="840">
        <f>IF('II. Gomma Plastica Cavi'!F14=TRUE,1,0)</f>
        <v>0</v>
      </c>
      <c r="J5" s="842">
        <f>IF('II. Gomma Plastica Cavi'!J14=TRUE,1,0)</f>
        <v>0</v>
      </c>
      <c r="K5" s="842">
        <f>IF('II. Gomma Plastica Cavi'!F15=TRUE,1,0)</f>
        <v>0</v>
      </c>
      <c r="L5" s="842">
        <f>IF('II. Gomma Plastica Cavi'!J15=TRUE,1,0)</f>
        <v>0</v>
      </c>
      <c r="M5" s="839">
        <f>'II. Gomma Plastica Cavi'!F16</f>
        <v>0</v>
      </c>
      <c r="N5" s="840">
        <f>IF('II. Gomma Plastica Cavi'!L69=TRUE,1,0)</f>
        <v>0</v>
      </c>
      <c r="O5" s="840">
        <f>IF('II. Gomma Plastica Cavi'!N69=TRUE,1,0)</f>
        <v>0</v>
      </c>
      <c r="P5" s="841">
        <f>IF('II. Gomma Plastica Cavi'!H72=TRUE,1,0)</f>
        <v>0</v>
      </c>
      <c r="Q5" s="840">
        <f>IF('II. Gomma Plastica Cavi'!H74=TRUE,1,0)</f>
        <v>0</v>
      </c>
      <c r="R5" s="840">
        <f>IF('II. Gomma Plastica Cavi'!H76=TRUE,1,0)</f>
        <v>0</v>
      </c>
      <c r="S5" s="840">
        <f>IF('II. Gomma Plastica Cavi'!H78=TRUE,1,0)</f>
        <v>0</v>
      </c>
      <c r="T5" s="843">
        <f>IF('II. Gomma Plastica Cavi'!M81=TRUE,1,0)</f>
        <v>0</v>
      </c>
      <c r="U5" s="855">
        <f>IF('II. Gomma Plastica Cavi'!O81=TRUE,1,0)</f>
        <v>0</v>
      </c>
      <c r="V5" s="843">
        <f>IF('II. Gomma Plastica Cavi'!L83=TRUE,1,0)</f>
        <v>0</v>
      </c>
      <c r="W5" s="855">
        <f>IF('II. Gomma Plastica Cavi'!N83=TRUE,1,0)</f>
        <v>0</v>
      </c>
      <c r="X5" s="840">
        <f>'II. Gomma Plastica Cavi'!E88</f>
        <v>0</v>
      </c>
      <c r="Y5" s="840">
        <f>'II. Gomma Plastica Cavi'!G88</f>
        <v>0</v>
      </c>
      <c r="Z5" s="855">
        <f>'II. Gomma Plastica Cavi'!I88</f>
        <v>0</v>
      </c>
      <c r="AA5" s="840">
        <f>'II. Gomma Plastica Cavi'!E89</f>
        <v>0</v>
      </c>
      <c r="AB5" s="840">
        <f>'II. Gomma Plastica Cavi'!G89</f>
        <v>0</v>
      </c>
      <c r="AC5" s="855">
        <f>'II. Gomma Plastica Cavi'!I89</f>
        <v>0</v>
      </c>
      <c r="AD5" s="840">
        <f>'II. Gomma Plastica Cavi'!E90</f>
        <v>0</v>
      </c>
      <c r="AE5" s="840">
        <f>'II. Gomma Plastica Cavi'!G90</f>
        <v>0</v>
      </c>
      <c r="AF5" s="855">
        <f>'II. Gomma Plastica Cavi'!I90</f>
        <v>0</v>
      </c>
      <c r="AG5" s="840">
        <f>'II. Gomma Plastica Cavi'!E91</f>
        <v>0</v>
      </c>
      <c r="AH5" s="842">
        <f>'II. Gomma Plastica Cavi'!G91</f>
        <v>0</v>
      </c>
      <c r="AI5" s="855">
        <f>'II. Gomma Plastica Cavi'!I91</f>
        <v>0</v>
      </c>
      <c r="AJ5" s="842">
        <f>'II. Gomma Plastica Cavi'!E92</f>
        <v>0</v>
      </c>
      <c r="AK5" s="842">
        <f>'II. Gomma Plastica Cavi'!G92</f>
        <v>0</v>
      </c>
      <c r="AL5" s="855">
        <f>'II. Gomma Plastica Cavi'!I92</f>
        <v>0</v>
      </c>
      <c r="AM5" s="842">
        <f>'II. Gomma Plastica Cavi'!E93</f>
        <v>0</v>
      </c>
      <c r="AN5" s="842">
        <f>'II. Gomma Plastica Cavi'!G93</f>
        <v>0</v>
      </c>
      <c r="AO5" s="855">
        <f>'II. Gomma Plastica Cavi'!I93</f>
        <v>0</v>
      </c>
      <c r="AP5" s="840">
        <f>'II. Gomma Plastica Cavi'!E94</f>
        <v>0</v>
      </c>
      <c r="AQ5" s="840">
        <f>'II. Gomma Plastica Cavi'!G94</f>
        <v>0</v>
      </c>
      <c r="AR5" s="855">
        <f>'II. Gomma Plastica Cavi'!I94</f>
        <v>0</v>
      </c>
      <c r="AS5" s="842">
        <f>'II. Gomma Plastica Cavi'!E95</f>
        <v>0</v>
      </c>
      <c r="AT5" s="842">
        <f>'II. Gomma Plastica Cavi'!G95</f>
        <v>0</v>
      </c>
      <c r="AU5" s="855">
        <f>'II. Gomma Plastica Cavi'!I95</f>
        <v>0</v>
      </c>
      <c r="AV5" s="842">
        <f>'II. Gomma Plastica Cavi'!E96</f>
        <v>0</v>
      </c>
      <c r="AW5" s="842">
        <f>'II. Gomma Plastica Cavi'!G96</f>
        <v>0</v>
      </c>
      <c r="AX5" s="855">
        <f>'II. Gomma Plastica Cavi'!I96</f>
        <v>0</v>
      </c>
      <c r="AY5" s="841">
        <f>'II. Gomma Plastica Cavi'!E97</f>
        <v>0</v>
      </c>
      <c r="AZ5" s="840">
        <f>'II. Gomma Plastica Cavi'!G97</f>
        <v>0</v>
      </c>
      <c r="BA5" s="855">
        <f>'II. Gomma Plastica Cavi'!I97</f>
        <v>0</v>
      </c>
      <c r="BB5" s="841">
        <f>'II. Gomma Plastica Cavi'!E98</f>
        <v>0</v>
      </c>
      <c r="BC5" s="840">
        <f>'II. Gomma Plastica Cavi'!G98</f>
        <v>0</v>
      </c>
      <c r="BD5" s="855">
        <f>'II. Gomma Plastica Cavi'!I98</f>
        <v>0</v>
      </c>
      <c r="BE5" s="840">
        <f>'II. Gomma Plastica Cavi'!E99</f>
        <v>0</v>
      </c>
      <c r="BF5" s="840">
        <f>'II. Gomma Plastica Cavi'!G99</f>
        <v>0</v>
      </c>
      <c r="BG5" s="855">
        <f>'II. Gomma Plastica Cavi'!I99</f>
        <v>0</v>
      </c>
      <c r="BH5" s="840">
        <f>'II. Gomma Plastica Cavi'!E100</f>
        <v>0</v>
      </c>
      <c r="BI5" s="840">
        <f>'II. Gomma Plastica Cavi'!G100</f>
        <v>0</v>
      </c>
      <c r="BJ5" s="855">
        <f>'II. Gomma Plastica Cavi'!I100</f>
        <v>0</v>
      </c>
      <c r="BK5" s="840">
        <f>IF('II. Gomma Plastica Cavi'!P103=TRUE,1,0)</f>
        <v>0</v>
      </c>
      <c r="BL5" s="840">
        <f>IF('II. Gomma Plastica Cavi'!R103=TRUE,1,0)</f>
        <v>0</v>
      </c>
      <c r="BM5" s="840">
        <f>IF('II. Gomma Plastica Cavi'!P105=TRUE,1,0)</f>
        <v>0</v>
      </c>
      <c r="BN5" s="840">
        <f>IF('II. Gomma Plastica Cavi'!R105=TRUE,1,0)</f>
        <v>0</v>
      </c>
      <c r="BO5" s="840">
        <f>'II. Gomma Plastica Cavi'!D107</f>
        <v>0</v>
      </c>
      <c r="BP5" s="841">
        <f>'II. Gomma Plastica Cavi'!G111</f>
        <v>0</v>
      </c>
      <c r="BQ5" s="840">
        <f>'II. Gomma Plastica Cavi'!H112</f>
        <v>0</v>
      </c>
      <c r="BR5" s="842">
        <f>IF('II. Gomma Plastica Cavi'!L113=TRUE,1,0)</f>
        <v>0</v>
      </c>
      <c r="BS5" s="842">
        <f>IF('II. Gomma Plastica Cavi'!L114=TRUE,1,0)</f>
        <v>0</v>
      </c>
      <c r="BT5" s="842">
        <f>IF('II. Gomma Plastica Cavi'!L115=TRUE,1,0)</f>
        <v>0</v>
      </c>
      <c r="BU5" s="840">
        <f>IF('II. Gomma Plastica Cavi'!L116=TRUE,1,0)</f>
        <v>0</v>
      </c>
      <c r="BV5" s="843">
        <f>IF('II. Gomma Plastica Cavi'!J122=TRUE,1,0)</f>
        <v>0</v>
      </c>
      <c r="BW5" s="842">
        <f>IF('II. Gomma Plastica Cavi'!L122=TRUE,1,0)</f>
        <v>0</v>
      </c>
      <c r="BX5" s="839" t="str">
        <f>'II. Gomma Plastica Cavi'!M122</f>
        <v>(specificare) ...............................................................................</v>
      </c>
      <c r="BY5" s="843">
        <f>IF('II. Gomma Plastica Cavi'!J123=TRUE,1,0)</f>
        <v>0</v>
      </c>
      <c r="BZ5" s="842">
        <f>IF('II. Gomma Plastica Cavi'!L123=TRUE,1,0)</f>
        <v>0</v>
      </c>
      <c r="CA5" s="839" t="str">
        <f>'II. Gomma Plastica Cavi'!M123</f>
        <v>(specificare) ...............................................................................</v>
      </c>
      <c r="CB5" s="843">
        <f>IF('II. Gomma Plastica Cavi'!J124=TRUE,1,0)</f>
        <v>0</v>
      </c>
      <c r="CC5" s="842">
        <f>IF('II. Gomma Plastica Cavi'!L124=TRUE,1,0)</f>
        <v>0</v>
      </c>
      <c r="CD5" s="839" t="str">
        <f>'II. Gomma Plastica Cavi'!M124</f>
        <v>(specificare) ...............................................................................</v>
      </c>
      <c r="CE5" s="840">
        <f>'II. Gomma Plastica Cavi'!G129</f>
        <v>0</v>
      </c>
      <c r="CF5" s="840">
        <f>'II. Gomma Plastica Cavi'!G131</f>
        <v>0</v>
      </c>
      <c r="CG5" s="840">
        <f>'II. Gomma Plastica Cavi'!G132</f>
        <v>0</v>
      </c>
      <c r="CH5" s="842">
        <f>'II. Gomma Plastica Cavi'!G133</f>
        <v>0</v>
      </c>
      <c r="CI5" s="840">
        <f>'II. Gomma Plastica Cavi'!H129</f>
        <v>0</v>
      </c>
      <c r="CJ5" s="840">
        <f>'II. Gomma Plastica Cavi'!H131</f>
        <v>0</v>
      </c>
      <c r="CK5" s="840">
        <f>'II. Gomma Plastica Cavi'!H132</f>
        <v>0</v>
      </c>
      <c r="CL5" s="842">
        <f>'II. Gomma Plastica Cavi'!H133</f>
        <v>0</v>
      </c>
      <c r="CM5" s="840">
        <f>'II. Gomma Plastica Cavi'!I129</f>
        <v>0</v>
      </c>
      <c r="CN5" s="840">
        <f>'II. Gomma Plastica Cavi'!I131</f>
        <v>0</v>
      </c>
      <c r="CO5" s="840">
        <f>'II. Gomma Plastica Cavi'!I132</f>
        <v>0</v>
      </c>
      <c r="CP5" s="842">
        <f>'II. Gomma Plastica Cavi'!I133</f>
        <v>0</v>
      </c>
      <c r="CQ5" s="840">
        <f>'II. Gomma Plastica Cavi'!J129</f>
        <v>0</v>
      </c>
      <c r="CR5" s="840">
        <f>'II. Gomma Plastica Cavi'!J131</f>
        <v>0</v>
      </c>
      <c r="CS5" s="840">
        <f>'II. Gomma Plastica Cavi'!J132</f>
        <v>0</v>
      </c>
      <c r="CT5" s="842">
        <f>'II. Gomma Plastica Cavi'!J133</f>
        <v>0</v>
      </c>
      <c r="CU5" s="840">
        <f>'II. Gomma Plastica Cavi'!K129</f>
        <v>0</v>
      </c>
      <c r="CV5" s="840">
        <f>'II. Gomma Plastica Cavi'!K131</f>
        <v>0</v>
      </c>
      <c r="CW5" s="840">
        <f>'II. Gomma Plastica Cavi'!K132</f>
        <v>0</v>
      </c>
      <c r="CX5" s="842">
        <f>'II. Gomma Plastica Cavi'!K133</f>
        <v>0</v>
      </c>
      <c r="CY5" s="840">
        <f>'II. Gomma Plastica Cavi'!L129</f>
        <v>0</v>
      </c>
      <c r="CZ5" s="840">
        <f>'II. Gomma Plastica Cavi'!L131</f>
        <v>0</v>
      </c>
      <c r="DA5" s="840">
        <f>'II. Gomma Plastica Cavi'!L132</f>
        <v>0</v>
      </c>
      <c r="DB5" s="842">
        <f>'II. Gomma Plastica Cavi'!L133</f>
        <v>0</v>
      </c>
      <c r="DC5" s="841">
        <f>'II. Gomma Plastica Cavi'!E141</f>
        <v>0</v>
      </c>
      <c r="DD5" s="841">
        <f>IF('II. Gomma Plastica Cavi'!J142=TRUE,1,0)</f>
        <v>0</v>
      </c>
      <c r="DE5" s="840">
        <f>IF('II. Gomma Plastica Cavi'!L142=TRUE,1,0)</f>
        <v>0</v>
      </c>
      <c r="DF5" s="855" t="str">
        <f>'II. Gomma Plastica Cavi'!Q142</f>
        <v>…</v>
      </c>
      <c r="DG5" s="841">
        <f>IF('II. Gomma Plastica Cavi'!J143=TRUE,1,0)</f>
        <v>0</v>
      </c>
      <c r="DH5" s="840">
        <f>IF('II. Gomma Plastica Cavi'!L143=TRUE,1,0)</f>
        <v>0</v>
      </c>
      <c r="DI5" s="856" t="str">
        <f>'II. Gomma Plastica Cavi'!Q143</f>
        <v>%</v>
      </c>
      <c r="DJ5" s="841">
        <f>IF('II. Gomma Plastica Cavi'!J144=TRUE,1,0)</f>
        <v>0</v>
      </c>
      <c r="DK5" s="840">
        <f>IF('II. Gomma Plastica Cavi'!L144=TRUE,1,0)</f>
        <v>0</v>
      </c>
      <c r="DL5" s="856" t="str">
        <f>'II. Gomma Plastica Cavi'!Q144</f>
        <v>%</v>
      </c>
      <c r="DM5" s="840">
        <f>IF('II. Gomma Plastica Cavi'!J148=TRUE,1,0)</f>
        <v>0</v>
      </c>
      <c r="DN5" s="842">
        <f>IF('II. Gomma Plastica Cavi'!L148=TRUE,1,0)</f>
        <v>0</v>
      </c>
      <c r="DO5" s="839" t="str">
        <f>'II. Gomma Plastica Cavi'!D149</f>
        <v>…</v>
      </c>
      <c r="DP5" s="841">
        <f>IF('II. Gomma Plastica Cavi'!K153=TRUE,1,0)</f>
        <v>0</v>
      </c>
      <c r="DQ5" s="840">
        <f>IF('II. Gomma Plastica Cavi'!M153=TRUE,1,0)</f>
        <v>0</v>
      </c>
      <c r="DR5" s="841">
        <f>IF('II. Gomma Plastica Cavi'!H155=TRUE,1,0)</f>
        <v>0</v>
      </c>
      <c r="DS5" s="855">
        <f>IF('II. Gomma Plastica Cavi'!J155=TRUE,1,0)</f>
        <v>0</v>
      </c>
      <c r="DT5" s="840">
        <f>'II. Gomma Plastica Cavi'!G159</f>
        <v>0</v>
      </c>
      <c r="DU5" s="842">
        <f>'II. Gomma Plastica Cavi'!I159</f>
        <v>0</v>
      </c>
      <c r="DV5" s="842">
        <f>'II. Gomma Plastica Cavi'!L159</f>
        <v>0</v>
      </c>
      <c r="DW5" s="840">
        <f>'II. Gomma Plastica Cavi'!N159</f>
        <v>0</v>
      </c>
      <c r="DX5" s="839">
        <f>'II. Gomma Plastica Cavi'!Q159</f>
        <v>0</v>
      </c>
      <c r="DY5" s="840">
        <f>'II. Gomma Plastica Cavi'!G160</f>
        <v>0</v>
      </c>
      <c r="DZ5" s="842">
        <f>'II. Gomma Plastica Cavi'!I160</f>
        <v>0</v>
      </c>
      <c r="EA5" s="842">
        <f>'II. Gomma Plastica Cavi'!L160</f>
        <v>0</v>
      </c>
      <c r="EB5" s="840">
        <f>'II. Gomma Plastica Cavi'!N160</f>
        <v>0</v>
      </c>
      <c r="EC5" s="839">
        <f>'II. Gomma Plastica Cavi'!Q160</f>
        <v>0</v>
      </c>
    </row>
    <row r="6" spans="1:133" ht="7.9" customHeight="1" x14ac:dyDescent="0.2">
      <c r="A6" s="678">
        <v>0</v>
      </c>
      <c r="B6" s="845"/>
      <c r="F6" s="684"/>
      <c r="H6" s="685"/>
      <c r="M6" s="685"/>
      <c r="N6" s="690"/>
      <c r="O6" s="690"/>
      <c r="P6" s="732"/>
      <c r="Q6" s="690"/>
      <c r="R6" s="690"/>
      <c r="S6" s="690"/>
      <c r="T6" s="684"/>
      <c r="U6" s="691"/>
      <c r="V6" s="684"/>
      <c r="W6" s="691"/>
      <c r="X6" s="690"/>
      <c r="Y6" s="690"/>
      <c r="Z6" s="691"/>
      <c r="AA6" s="690"/>
      <c r="AB6" s="690"/>
      <c r="AC6" s="691"/>
      <c r="AD6" s="690"/>
      <c r="AE6" s="690"/>
      <c r="AF6" s="691"/>
      <c r="AG6" s="690"/>
      <c r="AI6" s="691"/>
      <c r="AL6" s="691"/>
      <c r="AO6" s="691"/>
      <c r="AP6" s="690"/>
      <c r="AQ6" s="690"/>
      <c r="AR6" s="691"/>
      <c r="AU6" s="691"/>
      <c r="AX6" s="691"/>
      <c r="AY6" s="690"/>
      <c r="AZ6" s="690"/>
      <c r="BA6" s="690"/>
      <c r="BB6" s="732"/>
      <c r="BC6" s="690"/>
      <c r="BD6" s="691"/>
      <c r="BE6" s="690"/>
      <c r="BF6" s="690"/>
      <c r="BG6" s="691"/>
      <c r="BH6" s="690"/>
      <c r="BI6" s="690"/>
      <c r="BJ6" s="691"/>
      <c r="BK6" s="690"/>
      <c r="BL6" s="690"/>
      <c r="BM6" s="690"/>
      <c r="BN6" s="690"/>
      <c r="BO6" s="690"/>
      <c r="BP6" s="732"/>
      <c r="BQ6" s="690"/>
      <c r="BU6" s="690"/>
      <c r="BV6" s="684"/>
      <c r="BX6" s="685"/>
      <c r="BY6" s="684"/>
      <c r="CA6" s="685"/>
      <c r="CB6" s="684"/>
      <c r="CD6" s="685"/>
      <c r="CE6" s="690"/>
      <c r="CF6" s="690"/>
      <c r="CG6" s="690"/>
      <c r="CI6" s="684"/>
      <c r="CL6" s="685"/>
      <c r="CM6" s="690"/>
      <c r="CN6" s="690"/>
      <c r="CO6" s="690"/>
      <c r="CQ6" s="684"/>
      <c r="CT6" s="685"/>
      <c r="CU6" s="690"/>
      <c r="CV6" s="690"/>
      <c r="CW6" s="690"/>
      <c r="CY6" s="684"/>
      <c r="DC6" s="732"/>
      <c r="DD6" s="732"/>
      <c r="DE6" s="690"/>
      <c r="DF6" s="691"/>
      <c r="DG6" s="732"/>
      <c r="DH6" s="690"/>
      <c r="DI6" s="691"/>
      <c r="DJ6" s="732"/>
      <c r="DK6" s="690"/>
      <c r="DL6" s="685"/>
      <c r="DM6" s="690"/>
      <c r="DN6" s="680"/>
      <c r="DO6" s="685"/>
      <c r="DP6" s="732"/>
      <c r="DQ6" s="690"/>
      <c r="DR6" s="732"/>
      <c r="DS6" s="691"/>
      <c r="DT6" s="690"/>
      <c r="DU6" s="680"/>
      <c r="DV6" s="680"/>
      <c r="DW6" s="690"/>
      <c r="DX6" s="685"/>
      <c r="DY6" s="690"/>
      <c r="DZ6" s="680"/>
      <c r="EA6" s="680"/>
      <c r="EB6" s="690"/>
      <c r="EC6" s="685"/>
    </row>
  </sheetData>
  <mergeCells count="11">
    <mergeCell ref="CB2:CD2"/>
    <mergeCell ref="DG2:DI2"/>
    <mergeCell ref="DJ2:DL2"/>
    <mergeCell ref="DM2:DO2"/>
    <mergeCell ref="DP2:DQ2"/>
    <mergeCell ref="BY2:CA2"/>
    <mergeCell ref="T2:U2"/>
    <mergeCell ref="V2:W2"/>
    <mergeCell ref="BK2:BL2"/>
    <mergeCell ref="BM2:BN2"/>
    <mergeCell ref="BV2:BX2"/>
  </mergeCells>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B5392-1186-40B8-97AC-E8ECD61A27AC}">
  <sheetPr codeName="Foglio10">
    <tabColor rgb="FF99FF99"/>
  </sheetPr>
  <dimension ref="A1:AY6"/>
  <sheetViews>
    <sheetView zoomScale="72" workbookViewId="0">
      <selection activeCell="B5" sqref="B5"/>
    </sheetView>
  </sheetViews>
  <sheetFormatPr defaultColWidth="9.7109375" defaultRowHeight="14.25" x14ac:dyDescent="0.2"/>
  <cols>
    <col min="1" max="1" width="13.5703125" style="678" customWidth="1"/>
    <col min="2" max="2" width="11.85546875" style="678" customWidth="1"/>
    <col min="3" max="3" width="27.42578125" style="678" customWidth="1"/>
    <col min="4" max="4" width="26.42578125" style="680" customWidth="1"/>
    <col min="5" max="5" width="22.5703125" style="680" customWidth="1"/>
    <col min="6" max="6" width="23.85546875" style="680" customWidth="1"/>
    <col min="7" max="7" width="23.42578125" style="680" customWidth="1"/>
    <col min="8" max="13" width="17.42578125" style="680" customWidth="1"/>
    <col min="14" max="45" width="10.7109375" style="680" customWidth="1"/>
    <col min="46" max="16384" width="9.7109375" style="681"/>
  </cols>
  <sheetData>
    <row r="1" spans="1:51" ht="15" x14ac:dyDescent="0.2">
      <c r="A1" s="733"/>
      <c r="B1" s="734"/>
      <c r="H1" s="736"/>
      <c r="I1" s="736"/>
      <c r="J1" s="736"/>
      <c r="K1" s="736"/>
      <c r="L1" s="736"/>
      <c r="M1" s="736"/>
      <c r="N1" s="652" t="s">
        <v>1482</v>
      </c>
      <c r="O1" s="651"/>
      <c r="P1" s="736"/>
      <c r="Q1" s="736"/>
      <c r="R1" s="736"/>
      <c r="S1" s="736"/>
      <c r="T1" s="736"/>
      <c r="U1" s="736"/>
      <c r="W1" s="745"/>
      <c r="X1" s="736"/>
      <c r="Y1" s="736"/>
      <c r="Z1" s="736"/>
      <c r="AA1" s="736"/>
      <c r="AB1" s="736"/>
      <c r="AC1" s="736"/>
      <c r="AD1" s="736"/>
      <c r="AE1" s="652" t="s">
        <v>1483</v>
      </c>
      <c r="AF1" s="736"/>
      <c r="AG1" s="736"/>
      <c r="AH1" s="736"/>
      <c r="AI1" s="736"/>
      <c r="AJ1" s="736"/>
      <c r="AK1" s="736"/>
      <c r="AL1" s="736"/>
      <c r="AM1" s="652" t="s">
        <v>1484</v>
      </c>
      <c r="AN1" s="736"/>
      <c r="AO1" s="736"/>
      <c r="AP1" s="736"/>
      <c r="AQ1" s="736"/>
      <c r="AR1" s="736"/>
      <c r="AS1" s="736"/>
    </row>
    <row r="2" spans="1:51" s="657" customFormat="1" ht="71.45" customHeight="1" x14ac:dyDescent="0.25">
      <c r="A2" s="653" t="s">
        <v>1485</v>
      </c>
      <c r="B2" s="654"/>
      <c r="C2" s="821"/>
      <c r="D2" s="822"/>
      <c r="E2" s="822"/>
      <c r="F2" s="655" t="s">
        <v>1386</v>
      </c>
      <c r="G2" s="822"/>
      <c r="H2" s="825"/>
      <c r="I2" s="826" t="s">
        <v>1387</v>
      </c>
      <c r="J2" s="826"/>
      <c r="K2" s="826"/>
      <c r="L2" s="826"/>
      <c r="M2" s="825"/>
      <c r="N2" s="1333" t="s">
        <v>1486</v>
      </c>
      <c r="O2" s="1334"/>
      <c r="P2" s="1333" t="s">
        <v>914</v>
      </c>
      <c r="Q2" s="1334"/>
      <c r="R2" s="1333" t="s">
        <v>1487</v>
      </c>
      <c r="S2" s="1334"/>
      <c r="T2" s="1333" t="s">
        <v>1488</v>
      </c>
      <c r="U2" s="1334"/>
      <c r="V2" s="1333" t="s">
        <v>1489</v>
      </c>
      <c r="W2" s="1334"/>
      <c r="X2" s="1333" t="s">
        <v>1490</v>
      </c>
      <c r="Y2" s="1334"/>
      <c r="Z2" s="1333" t="s">
        <v>1491</v>
      </c>
      <c r="AA2" s="1334"/>
      <c r="AB2" s="746" t="s">
        <v>1492</v>
      </c>
      <c r="AC2" s="746"/>
      <c r="AD2" s="746"/>
      <c r="AE2" s="744" t="s">
        <v>1493</v>
      </c>
      <c r="AF2" s="696"/>
      <c r="AG2" s="797"/>
      <c r="AH2" s="848"/>
      <c r="AI2" s="744" t="s">
        <v>1494</v>
      </c>
      <c r="AJ2" s="696"/>
      <c r="AK2" s="797"/>
      <c r="AL2" s="848"/>
      <c r="AM2" s="744" t="s">
        <v>23</v>
      </c>
      <c r="AN2" s="857"/>
      <c r="AO2" s="849" t="s">
        <v>1495</v>
      </c>
      <c r="AP2" s="849"/>
      <c r="AQ2" s="769" t="s">
        <v>26</v>
      </c>
      <c r="AR2" s="857"/>
      <c r="AS2" s="849"/>
      <c r="AT2" s="1333" t="s">
        <v>1496</v>
      </c>
      <c r="AU2" s="1334"/>
      <c r="AV2" s="857"/>
      <c r="AW2" s="696" t="s">
        <v>1497</v>
      </c>
      <c r="AX2" s="797"/>
      <c r="AY2" s="848"/>
    </row>
    <row r="3" spans="1:51" s="668" customFormat="1" ht="69.75" customHeight="1" x14ac:dyDescent="0.25">
      <c r="A3" s="693" t="s">
        <v>1173</v>
      </c>
      <c r="B3" s="829" t="s">
        <v>1174</v>
      </c>
      <c r="C3" s="693" t="s">
        <v>1175</v>
      </c>
      <c r="D3" s="695" t="s">
        <v>1177</v>
      </c>
      <c r="E3" s="695" t="s">
        <v>1394</v>
      </c>
      <c r="F3" s="697" t="s">
        <v>1395</v>
      </c>
      <c r="G3" s="696" t="s">
        <v>1396</v>
      </c>
      <c r="H3" s="698" t="s">
        <v>1397</v>
      </c>
      <c r="I3" s="696" t="s">
        <v>1014</v>
      </c>
      <c r="J3" s="696" t="s">
        <v>1013</v>
      </c>
      <c r="K3" s="696" t="s">
        <v>1398</v>
      </c>
      <c r="L3" s="696" t="s">
        <v>1010</v>
      </c>
      <c r="M3" s="698" t="s">
        <v>393</v>
      </c>
      <c r="N3" s="697" t="s">
        <v>1498</v>
      </c>
      <c r="O3" s="698" t="s">
        <v>1499</v>
      </c>
      <c r="P3" s="697" t="s">
        <v>1498</v>
      </c>
      <c r="Q3" s="698" t="s">
        <v>1499</v>
      </c>
      <c r="R3" s="697" t="s">
        <v>1498</v>
      </c>
      <c r="S3" s="698" t="s">
        <v>1500</v>
      </c>
      <c r="T3" s="697" t="s">
        <v>1498</v>
      </c>
      <c r="U3" s="698" t="s">
        <v>1499</v>
      </c>
      <c r="V3" s="697" t="s">
        <v>1498</v>
      </c>
      <c r="W3" s="698" t="s">
        <v>1499</v>
      </c>
      <c r="X3" s="697" t="s">
        <v>1498</v>
      </c>
      <c r="Y3" s="698" t="s">
        <v>1499</v>
      </c>
      <c r="Z3" s="697" t="s">
        <v>1498</v>
      </c>
      <c r="AA3" s="698" t="s">
        <v>1499</v>
      </c>
      <c r="AB3" s="696" t="s">
        <v>1501</v>
      </c>
      <c r="AC3" s="696" t="s">
        <v>1502</v>
      </c>
      <c r="AD3" s="696" t="s">
        <v>1503</v>
      </c>
      <c r="AE3" s="697" t="s">
        <v>8</v>
      </c>
      <c r="AF3" s="696" t="s">
        <v>9</v>
      </c>
      <c r="AG3" s="696" t="s">
        <v>1498</v>
      </c>
      <c r="AH3" s="698" t="s">
        <v>1499</v>
      </c>
      <c r="AI3" s="697" t="s">
        <v>8</v>
      </c>
      <c r="AJ3" s="696" t="s">
        <v>9</v>
      </c>
      <c r="AK3" s="696" t="s">
        <v>1498</v>
      </c>
      <c r="AL3" s="698" t="s">
        <v>1499</v>
      </c>
      <c r="AM3" s="697" t="s">
        <v>1504</v>
      </c>
      <c r="AN3" s="698" t="s">
        <v>1505</v>
      </c>
      <c r="AO3" s="696" t="s">
        <v>1504</v>
      </c>
      <c r="AP3" s="696" t="s">
        <v>1505</v>
      </c>
      <c r="AQ3" s="697" t="s">
        <v>1504</v>
      </c>
      <c r="AR3" s="698" t="s">
        <v>1505</v>
      </c>
      <c r="AS3" s="696" t="s">
        <v>1506</v>
      </c>
      <c r="AT3" s="697" t="s">
        <v>9</v>
      </c>
      <c r="AU3" s="698" t="s">
        <v>8</v>
      </c>
      <c r="AV3" s="698" t="s">
        <v>1507</v>
      </c>
      <c r="AW3" s="696" t="s">
        <v>23</v>
      </c>
      <c r="AX3" s="696" t="s">
        <v>1508</v>
      </c>
      <c r="AY3" s="698" t="s">
        <v>26</v>
      </c>
    </row>
    <row r="4" spans="1:51" s="657" customFormat="1" ht="18" customHeight="1" x14ac:dyDescent="0.25">
      <c r="A4" s="705"/>
      <c r="B4" s="835"/>
      <c r="C4" s="706"/>
      <c r="D4" s="708"/>
      <c r="E4" s="708"/>
      <c r="F4" s="709"/>
      <c r="G4" s="708"/>
      <c r="H4" s="836"/>
      <c r="I4" s="760"/>
      <c r="J4" s="706"/>
      <c r="K4" s="708"/>
      <c r="L4" s="706"/>
      <c r="M4" s="710"/>
      <c r="N4" s="709"/>
      <c r="O4" s="710"/>
      <c r="P4" s="709"/>
      <c r="Q4" s="710"/>
      <c r="R4" s="709"/>
      <c r="S4" s="710"/>
      <c r="T4" s="709"/>
      <c r="U4" s="710"/>
      <c r="V4" s="709"/>
      <c r="W4" s="710"/>
      <c r="X4" s="709"/>
      <c r="Y4" s="710"/>
      <c r="Z4" s="709"/>
      <c r="AA4" s="710"/>
      <c r="AB4" s="708"/>
      <c r="AC4" s="708"/>
      <c r="AD4" s="708"/>
      <c r="AE4" s="709"/>
      <c r="AF4" s="708"/>
      <c r="AG4" s="708"/>
      <c r="AH4" s="710"/>
      <c r="AI4" s="709"/>
      <c r="AJ4" s="708"/>
      <c r="AK4" s="708"/>
      <c r="AL4" s="710"/>
      <c r="AM4" s="709"/>
      <c r="AN4" s="710"/>
      <c r="AO4" s="708"/>
      <c r="AP4" s="708"/>
      <c r="AQ4" s="709"/>
      <c r="AR4" s="710"/>
      <c r="AS4" s="708"/>
      <c r="AT4" s="709"/>
      <c r="AU4" s="710"/>
      <c r="AV4" s="710"/>
      <c r="AW4" s="708"/>
      <c r="AX4" s="708"/>
      <c r="AY4" s="710"/>
    </row>
    <row r="5" spans="1:51" customFormat="1" ht="15" x14ac:dyDescent="0.25">
      <c r="A5" s="838">
        <v>0</v>
      </c>
      <c r="B5" s="839">
        <f>'I. Questionario nazionale'!A13</f>
        <v>9</v>
      </c>
      <c r="C5" s="838" t="str">
        <f>IF('I. Questionario nazionale'!F15="","",UPPER('I. Questionario nazionale'!F15))</f>
        <v/>
      </c>
      <c r="D5" s="840" t="str">
        <f>IF('I. Questionario nazionale'!C19="","",'I. Questionario nazionale'!C19)</f>
        <v/>
      </c>
      <c r="E5" s="840">
        <f>'II. Gomma Plastica Cavi'!D12</f>
        <v>0</v>
      </c>
      <c r="F5" s="841" t="str">
        <f>'II. Gomma Plastica Cavi'!P12</f>
        <v>1.</v>
      </c>
      <c r="G5" s="840" t="str">
        <f>'II. Gomma Plastica Cavi'!P13</f>
        <v>2.</v>
      </c>
      <c r="H5" s="839" t="str">
        <f>'II. Gomma Plastica Cavi'!P14</f>
        <v>3.</v>
      </c>
      <c r="I5" s="840">
        <f>IF('II. Gomma Plastica Cavi'!F14=TRUE,1,0)</f>
        <v>0</v>
      </c>
      <c r="J5" s="842">
        <f>IF('II. Gomma Plastica Cavi'!J14=TRUE,1,0)</f>
        <v>0</v>
      </c>
      <c r="K5" s="842">
        <f>IF('II. Gomma Plastica Cavi'!F15=TRUE,1,0)</f>
        <v>0</v>
      </c>
      <c r="L5" s="842">
        <f>IF('II. Gomma Plastica Cavi'!J15=TRUE,1,0)</f>
        <v>0</v>
      </c>
      <c r="M5" s="839">
        <f>'II. Gomma Plastica Cavi'!F16</f>
        <v>0</v>
      </c>
      <c r="N5" s="841">
        <f>'II. Gomma Plastica Cavi'!I170</f>
        <v>0</v>
      </c>
      <c r="O5" s="855">
        <f>'II. Gomma Plastica Cavi'!K170</f>
        <v>0</v>
      </c>
      <c r="P5" s="841">
        <f>'II. Gomma Plastica Cavi'!I172</f>
        <v>0</v>
      </c>
      <c r="Q5" s="855">
        <f>'II. Gomma Plastica Cavi'!K172</f>
        <v>0</v>
      </c>
      <c r="R5" s="841">
        <f>'II. Gomma Plastica Cavi'!I173</f>
        <v>0</v>
      </c>
      <c r="S5" s="855">
        <f>'II. Gomma Plastica Cavi'!K173</f>
        <v>0</v>
      </c>
      <c r="T5" s="841">
        <f>'II. Gomma Plastica Cavi'!I174</f>
        <v>0</v>
      </c>
      <c r="U5" s="855">
        <f>'II. Gomma Plastica Cavi'!K174</f>
        <v>0</v>
      </c>
      <c r="V5" s="841">
        <f>'II. Gomma Plastica Cavi'!I175</f>
        <v>0</v>
      </c>
      <c r="W5" s="855">
        <f>'II. Gomma Plastica Cavi'!K175</f>
        <v>0</v>
      </c>
      <c r="X5" s="841">
        <f>'II. Gomma Plastica Cavi'!I176</f>
        <v>0</v>
      </c>
      <c r="Y5" s="855">
        <f>'II. Gomma Plastica Cavi'!K176</f>
        <v>0</v>
      </c>
      <c r="Z5" s="841">
        <f>'II. Gomma Plastica Cavi'!I178</f>
        <v>0</v>
      </c>
      <c r="AA5" s="855">
        <f>'II. Gomma Plastica Cavi'!K178</f>
        <v>0</v>
      </c>
      <c r="AB5" s="840">
        <f>IF('II. Gomma Plastica Cavi'!M184=TRUE,1,0)</f>
        <v>0</v>
      </c>
      <c r="AC5" s="840">
        <f>IF('II. Gomma Plastica Cavi'!O184=TRUE,1,0)</f>
        <v>0</v>
      </c>
      <c r="AD5" s="840" t="str">
        <f>'II. Gomma Plastica Cavi'!F186&amp;'II. Gomma Plastica Cavi'!F186</f>
        <v/>
      </c>
      <c r="AE5" s="841">
        <f>IF('II. Gomma Plastica Cavi'!H191=TRUE,1,0)</f>
        <v>0</v>
      </c>
      <c r="AF5" s="840">
        <f>IF('II. Gomma Plastica Cavi'!J191=TRUE,1,0)</f>
        <v>0</v>
      </c>
      <c r="AG5" s="840">
        <f>'II. Gomma Plastica Cavi'!L191</f>
        <v>0</v>
      </c>
      <c r="AH5" s="855">
        <f>'II. Gomma Plastica Cavi'!N191</f>
        <v>0</v>
      </c>
      <c r="AI5" s="841">
        <f>IF('II. Gomma Plastica Cavi'!H192=TRUE,1,0)</f>
        <v>0</v>
      </c>
      <c r="AJ5" s="840">
        <f>IF('II. Gomma Plastica Cavi'!J192=TRUE,1,0)</f>
        <v>0</v>
      </c>
      <c r="AK5" s="840">
        <f>'II. Gomma Plastica Cavi'!L192</f>
        <v>0</v>
      </c>
      <c r="AL5" s="855">
        <f>'II. Gomma Plastica Cavi'!N192</f>
        <v>0</v>
      </c>
      <c r="AM5" s="841">
        <f>'II. Gomma Plastica Cavi'!G253</f>
        <v>0</v>
      </c>
      <c r="AN5" s="855">
        <f>'II. Gomma Plastica Cavi'!G254</f>
        <v>0</v>
      </c>
      <c r="AO5" s="840">
        <f>'II. Gomma Plastica Cavi'!I253</f>
        <v>0</v>
      </c>
      <c r="AP5" s="840">
        <f>'II. Gomma Plastica Cavi'!I254</f>
        <v>0</v>
      </c>
      <c r="AQ5" s="841">
        <f>'II. Gomma Plastica Cavi'!K253</f>
        <v>0</v>
      </c>
      <c r="AR5" s="855">
        <f>'II. Gomma Plastica Cavi'!K254</f>
        <v>0</v>
      </c>
      <c r="AS5" s="840" t="str">
        <f>'II. Gomma Plastica Cavi'!A256</f>
        <v>…..........................................................</v>
      </c>
      <c r="AT5" s="841">
        <f>IF('II. Gomma Plastica Cavi'!M258=TRUE,1,0)</f>
        <v>0</v>
      </c>
      <c r="AU5" s="855">
        <f>IF('II. Gomma Plastica Cavi'!O258=TRUE,1,0)</f>
        <v>0</v>
      </c>
      <c r="AV5" s="855" t="str">
        <f>'II. Gomma Plastica Cavi'!C260</f>
        <v>…</v>
      </c>
      <c r="AW5" s="840">
        <f>'II. Gomma Plastica Cavi'!G266</f>
        <v>0</v>
      </c>
      <c r="AX5" s="840">
        <f>'II. Gomma Plastica Cavi'!I266</f>
        <v>0</v>
      </c>
      <c r="AY5" s="855">
        <f>'II. Gomma Plastica Cavi'!K266</f>
        <v>0</v>
      </c>
    </row>
    <row r="6" spans="1:51" ht="7.9" customHeight="1" x14ac:dyDescent="0.2">
      <c r="A6" s="678">
        <v>0</v>
      </c>
      <c r="B6" s="845"/>
      <c r="F6" s="684"/>
      <c r="H6" s="685"/>
      <c r="M6" s="685"/>
      <c r="N6" s="732"/>
      <c r="O6" s="691"/>
      <c r="P6" s="732"/>
      <c r="Q6" s="691"/>
      <c r="R6" s="732"/>
      <c r="S6" s="691"/>
      <c r="T6" s="732"/>
      <c r="U6" s="691"/>
      <c r="V6" s="732"/>
      <c r="W6" s="691"/>
      <c r="X6" s="732"/>
      <c r="Y6" s="691"/>
      <c r="Z6" s="732"/>
      <c r="AA6" s="691"/>
      <c r="AB6" s="690"/>
      <c r="AC6" s="690"/>
      <c r="AD6" s="690"/>
      <c r="AE6" s="732"/>
      <c r="AF6" s="690"/>
      <c r="AG6" s="690"/>
      <c r="AH6" s="691"/>
      <c r="AI6" s="732"/>
      <c r="AJ6" s="690"/>
      <c r="AK6" s="690"/>
      <c r="AL6" s="691"/>
      <c r="AM6" s="732"/>
      <c r="AN6" s="691"/>
      <c r="AO6" s="690"/>
      <c r="AP6" s="690"/>
      <c r="AQ6" s="732"/>
      <c r="AR6" s="691"/>
      <c r="AS6" s="690"/>
      <c r="AT6" s="732"/>
      <c r="AU6" s="691"/>
      <c r="AV6" s="691"/>
      <c r="AW6" s="690"/>
      <c r="AX6" s="690"/>
      <c r="AY6" s="691"/>
    </row>
  </sheetData>
  <mergeCells count="8">
    <mergeCell ref="Z2:AA2"/>
    <mergeCell ref="AT2:AU2"/>
    <mergeCell ref="N2:O2"/>
    <mergeCell ref="P2:Q2"/>
    <mergeCell ref="R2:S2"/>
    <mergeCell ref="T2:U2"/>
    <mergeCell ref="V2:W2"/>
    <mergeCell ref="X2:Y2"/>
  </mergeCells>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5CF48-C81C-4D6E-B652-14DD12B4658F}">
  <sheetPr codeName="Foglio1">
    <pageSetUpPr fitToPage="1"/>
  </sheetPr>
  <dimension ref="A1:Q59"/>
  <sheetViews>
    <sheetView showGridLines="0" zoomScaleNormal="110" workbookViewId="0">
      <selection activeCell="B5" sqref="B5"/>
    </sheetView>
  </sheetViews>
  <sheetFormatPr defaultColWidth="9.7109375" defaultRowHeight="14.25" x14ac:dyDescent="0.25"/>
  <cols>
    <col min="1" max="2" width="11.7109375" style="212" customWidth="1"/>
    <col min="3" max="14" width="10" style="212" customWidth="1"/>
    <col min="15" max="16384" width="9.7109375" style="212"/>
  </cols>
  <sheetData>
    <row r="1" spans="1:14" x14ac:dyDescent="0.25">
      <c r="A1" s="1406"/>
      <c r="B1" s="1406"/>
    </row>
    <row r="2" spans="1:14" ht="36" customHeight="1" x14ac:dyDescent="0.25">
      <c r="A2" s="1406"/>
      <c r="B2" s="1406"/>
      <c r="C2" s="213"/>
      <c r="D2" s="1407" t="s">
        <v>634</v>
      </c>
      <c r="E2" s="1408"/>
      <c r="F2" s="1408"/>
      <c r="G2" s="1408"/>
      <c r="H2" s="1409" t="str">
        <f>CONCATENATE(" - ",UPPER('I. Questionario nazionale'!F15))</f>
        <v xml:space="preserve"> - </v>
      </c>
      <c r="I2" s="1409"/>
      <c r="J2" s="1409"/>
      <c r="K2" s="1409"/>
      <c r="L2" s="1409"/>
      <c r="M2" s="1410"/>
      <c r="N2" s="214"/>
    </row>
    <row r="3" spans="1:14" ht="24" customHeight="1" x14ac:dyDescent="0.25">
      <c r="A3" s="1394"/>
      <c r="B3" s="1394"/>
      <c r="C3" s="1394"/>
      <c r="D3" s="1394"/>
      <c r="E3" s="1394"/>
      <c r="F3" s="1394"/>
      <c r="G3" s="1394"/>
      <c r="H3" s="1394"/>
      <c r="I3" s="1394"/>
      <c r="J3" s="1394"/>
      <c r="K3" s="1394"/>
      <c r="L3" s="1394"/>
      <c r="M3" s="1394"/>
      <c r="N3" s="1394"/>
    </row>
    <row r="4" spans="1:14" ht="24" customHeight="1" x14ac:dyDescent="0.25">
      <c r="A4" s="1394" t="str">
        <f>CONCATENATE("Buongiorno ",PROPER('I. Questionario nazionale'!D8),".")</f>
        <v>Buongiorno .</v>
      </c>
      <c r="B4" s="1394"/>
      <c r="C4" s="1394"/>
      <c r="D4" s="1394"/>
      <c r="E4" s="1394"/>
      <c r="F4" s="1394"/>
      <c r="G4" s="1394"/>
      <c r="H4" s="1394"/>
      <c r="I4" s="1394"/>
      <c r="J4" s="1394"/>
      <c r="K4" s="1394"/>
      <c r="L4" s="1394"/>
      <c r="M4" s="1394"/>
      <c r="N4" s="1394"/>
    </row>
    <row r="5" spans="1:14" ht="24" customHeight="1" x14ac:dyDescent="0.25">
      <c r="A5" s="1394" t="s">
        <v>502</v>
      </c>
      <c r="B5" s="1394"/>
      <c r="C5" s="1394"/>
      <c r="D5" s="1394"/>
      <c r="E5" s="1394"/>
      <c r="F5" s="1394"/>
      <c r="G5" s="1394"/>
      <c r="H5" s="1394"/>
      <c r="I5" s="1394"/>
      <c r="J5" s="1394"/>
      <c r="K5" s="1394"/>
      <c r="L5" s="1394"/>
      <c r="M5" s="1394"/>
      <c r="N5" s="1394"/>
    </row>
    <row r="6" spans="1:14" ht="36" customHeight="1" x14ac:dyDescent="0.25">
      <c r="A6" s="1395" t="s">
        <v>503</v>
      </c>
      <c r="B6" s="1395"/>
      <c r="C6" s="1395"/>
      <c r="D6" s="1395"/>
      <c r="E6" s="1395"/>
      <c r="F6" s="1395"/>
      <c r="G6" s="1395"/>
      <c r="H6" s="1395"/>
      <c r="I6" s="1395"/>
      <c r="J6" s="1395"/>
      <c r="K6" s="1395"/>
      <c r="L6" s="1395"/>
      <c r="M6" s="1395"/>
      <c r="N6" s="1395"/>
    </row>
    <row r="7" spans="1:14" ht="24" customHeight="1" x14ac:dyDescent="0.25">
      <c r="A7" s="213"/>
      <c r="B7" s="213"/>
      <c r="C7" s="213"/>
      <c r="D7" s="213"/>
      <c r="E7" s="213"/>
      <c r="F7" s="213"/>
      <c r="G7" s="213"/>
      <c r="H7" s="213"/>
      <c r="I7" s="213"/>
      <c r="J7" s="213"/>
      <c r="K7" s="213"/>
      <c r="L7" s="213"/>
      <c r="M7" s="213"/>
      <c r="N7" s="213"/>
    </row>
    <row r="8" spans="1:14" ht="24" customHeight="1" x14ac:dyDescent="0.25">
      <c r="A8" s="1403"/>
      <c r="B8" s="1404"/>
      <c r="C8" s="1405" t="s">
        <v>35</v>
      </c>
      <c r="D8" s="1405"/>
      <c r="E8" s="1405"/>
      <c r="F8" s="1405" t="s">
        <v>23</v>
      </c>
      <c r="G8" s="1405"/>
      <c r="H8" s="1405"/>
      <c r="I8" s="1405" t="s">
        <v>36</v>
      </c>
      <c r="J8" s="1405"/>
      <c r="K8" s="1405"/>
      <c r="L8" s="1405" t="s">
        <v>26</v>
      </c>
      <c r="M8" s="1405"/>
      <c r="N8" s="1405"/>
    </row>
    <row r="9" spans="1:14" ht="24" customHeight="1" x14ac:dyDescent="0.25">
      <c r="A9" s="1403"/>
      <c r="B9" s="1404"/>
      <c r="C9" s="215" t="s">
        <v>14</v>
      </c>
      <c r="D9" s="216" t="s">
        <v>15</v>
      </c>
      <c r="E9" s="217" t="s">
        <v>35</v>
      </c>
      <c r="F9" s="215" t="s">
        <v>14</v>
      </c>
      <c r="G9" s="216" t="s">
        <v>15</v>
      </c>
      <c r="H9" s="217" t="s">
        <v>35</v>
      </c>
      <c r="I9" s="215" t="s">
        <v>14</v>
      </c>
      <c r="J9" s="216" t="s">
        <v>15</v>
      </c>
      <c r="K9" s="217" t="s">
        <v>35</v>
      </c>
      <c r="L9" s="215" t="s">
        <v>14</v>
      </c>
      <c r="M9" s="216" t="s">
        <v>15</v>
      </c>
      <c r="N9" s="217" t="s">
        <v>35</v>
      </c>
    </row>
    <row r="10" spans="1:14" ht="24" customHeight="1" x14ac:dyDescent="0.25">
      <c r="A10" s="1396" t="s">
        <v>39</v>
      </c>
      <c r="B10" s="1397"/>
      <c r="C10" s="218">
        <f>+F10+I10+L10</f>
        <v>0</v>
      </c>
      <c r="D10" s="218">
        <f>+G10+J10+M10</f>
        <v>0</v>
      </c>
      <c r="E10" s="219">
        <f>C10+D10</f>
        <v>0</v>
      </c>
      <c r="F10" s="218">
        <f>+'I. Questionario nazionale'!S101</f>
        <v>0</v>
      </c>
      <c r="G10" s="220">
        <f>+'I. Questionario nazionale'!T101</f>
        <v>0</v>
      </c>
      <c r="H10" s="219">
        <f>+F10+G10</f>
        <v>0</v>
      </c>
      <c r="I10" s="218">
        <f>+'I. Questionario nazionale'!V101</f>
        <v>0</v>
      </c>
      <c r="J10" s="220">
        <f>+'I. Questionario nazionale'!W101</f>
        <v>0</v>
      </c>
      <c r="K10" s="219">
        <f>+I10+J10</f>
        <v>0</v>
      </c>
      <c r="L10" s="218">
        <f>+'I. Questionario nazionale'!Y101</f>
        <v>0</v>
      </c>
      <c r="M10" s="220">
        <f>+'I. Questionario nazionale'!Z101</f>
        <v>0</v>
      </c>
      <c r="N10" s="219">
        <f>+L10+M10</f>
        <v>0</v>
      </c>
    </row>
    <row r="11" spans="1:14" ht="24" customHeight="1" x14ac:dyDescent="0.25">
      <c r="A11" s="1398" t="s">
        <v>40</v>
      </c>
      <c r="B11" s="1399"/>
      <c r="C11" s="244" t="str">
        <f>IF(C$10&gt;0,+(F11*F$10+I11*I$10+L11*L$10)/C$10,"0")</f>
        <v>0</v>
      </c>
      <c r="D11" s="245" t="str">
        <f>IF(D$10&gt;0,+(G11*G$10+J11*J$10+M11*M$10)/D$10,"0")</f>
        <v>0</v>
      </c>
      <c r="E11" s="246" t="str">
        <f>IF(C10&gt;0,IF(D10&gt;0,+(C11*C10+D11*D10)/E10,C11),D11)</f>
        <v>0</v>
      </c>
      <c r="F11" s="244" t="str">
        <f>+'I. Questionario nazionale'!S102</f>
        <v>0</v>
      </c>
      <c r="G11" s="245" t="str">
        <f>+'I. Questionario nazionale'!T102</f>
        <v>0</v>
      </c>
      <c r="H11" s="246" t="str">
        <f>IF(F10&gt;0,IF(G10&gt;0,+(F11*F10+G11*G10)/H10,F11),G11)</f>
        <v>0</v>
      </c>
      <c r="I11" s="244" t="str">
        <f>+'I. Questionario nazionale'!V102</f>
        <v>0</v>
      </c>
      <c r="J11" s="245" t="str">
        <f>+'I. Questionario nazionale'!W102</f>
        <v>0</v>
      </c>
      <c r="K11" s="246" t="str">
        <f>IF(I10&gt;0,IF(J10&gt;0,+(I11*I10+J11*J10)/K10,I11),J11)</f>
        <v>0</v>
      </c>
      <c r="L11" s="244" t="str">
        <f>+'I. Questionario nazionale'!Y102</f>
        <v>0</v>
      </c>
      <c r="M11" s="245" t="str">
        <f>+'I. Questionario nazionale'!Z102</f>
        <v>0</v>
      </c>
      <c r="N11" s="246" t="str">
        <f>IF(L10&gt;0,IF(M10&gt;0,+(L11*L10+M11*M10)/N10,L11),M11)</f>
        <v>0</v>
      </c>
    </row>
    <row r="12" spans="1:14" ht="24" customHeight="1" x14ac:dyDescent="0.25">
      <c r="A12" s="1398" t="s">
        <v>41</v>
      </c>
      <c r="B12" s="1399"/>
      <c r="C12" s="244" t="str">
        <f>IF($C$10&gt;0,+(F12*$F$10+I12*$I$10+L12*$L$10)/$C$10,"0")</f>
        <v>0</v>
      </c>
      <c r="D12" s="245" t="str">
        <f>IF(D$10&gt;0,+(G12*G$10+J12*J$10+M12*M$10)/D$10,"0")</f>
        <v>0</v>
      </c>
      <c r="E12" s="246" t="str">
        <f>IF(C10&gt;0,IF(D10&gt;0,+(C12*C10+D12*D10)/E10,C12),D12)</f>
        <v>0</v>
      </c>
      <c r="F12" s="244" t="str">
        <f>+'I. Questionario nazionale'!S103</f>
        <v>0</v>
      </c>
      <c r="G12" s="245" t="str">
        <f>+'I. Questionario nazionale'!T103</f>
        <v>0</v>
      </c>
      <c r="H12" s="246" t="str">
        <f>IF(F10&gt;0,IF(G10&gt;0,+(F12*F10+G12*G10)/H10,F12),G12)</f>
        <v>0</v>
      </c>
      <c r="I12" s="244" t="str">
        <f>+'I. Questionario nazionale'!V103</f>
        <v>0</v>
      </c>
      <c r="J12" s="245" t="str">
        <f>+'I. Questionario nazionale'!W103</f>
        <v>0</v>
      </c>
      <c r="K12" s="246" t="str">
        <f>IF(I10&gt;0,IF(J10&gt;0,+(I12*I10+J12*J10)/K10,I12),J12)</f>
        <v>0</v>
      </c>
      <c r="L12" s="244" t="str">
        <f>+'I. Questionario nazionale'!Y103</f>
        <v>0</v>
      </c>
      <c r="M12" s="245" t="str">
        <f>+'I. Questionario nazionale'!Z103</f>
        <v>0</v>
      </c>
      <c r="N12" s="246" t="str">
        <f>IF(L10&gt;0,IF(M10&gt;0,+(L12*L10+M12*M10)/N10,L12),M12)</f>
        <v>0</v>
      </c>
    </row>
    <row r="13" spans="1:14" ht="24" customHeight="1" x14ac:dyDescent="0.25">
      <c r="A13" s="1398" t="s">
        <v>42</v>
      </c>
      <c r="B13" s="1399"/>
      <c r="C13" s="244" t="str">
        <f>IF($C$10&gt;0,+(F13*$F$10+I13*$I$10+L13*$L$10)/$C$10,"0")</f>
        <v>0</v>
      </c>
      <c r="D13" s="245" t="str">
        <f>IF(D$10&gt;0,+(G13*G$10+J13*J$10+M13*M$10)/D$10,"0")</f>
        <v>0</v>
      </c>
      <c r="E13" s="246" t="str">
        <f>IF(C10&gt;0,IF(D10&gt;0,+E11-E12,C13),D13)</f>
        <v>0</v>
      </c>
      <c r="F13" s="244" t="str">
        <f>IF(F10&gt;0,+F11-F12,"0")</f>
        <v>0</v>
      </c>
      <c r="G13" s="245" t="str">
        <f>IF(G10&gt;0,+G11-G12,"0")</f>
        <v>0</v>
      </c>
      <c r="H13" s="246" t="str">
        <f>IF(F10&gt;0,IF(G10&gt;0,+H11-H12,F13),G13)</f>
        <v>0</v>
      </c>
      <c r="I13" s="244" t="str">
        <f>IF(I10&gt;0,+I11-I12,"0")</f>
        <v>0</v>
      </c>
      <c r="J13" s="245" t="str">
        <f>IF(J10&gt;0,+J11-J12,"0")</f>
        <v>0</v>
      </c>
      <c r="K13" s="246" t="str">
        <f>IF(I10&gt;0,IF(J10&gt;0,+K11-K12,I13),J13)</f>
        <v>0</v>
      </c>
      <c r="L13" s="244" t="str">
        <f>IF(L10&gt;0,+L11-L12,"0")</f>
        <v>0</v>
      </c>
      <c r="M13" s="245" t="str">
        <f>IF(M10&gt;0,+M11-M12,"0")</f>
        <v>0</v>
      </c>
      <c r="N13" s="246" t="str">
        <f>IF(L10&gt;0,IF(M10&gt;0,+N11-N12,L13),M13)</f>
        <v>0</v>
      </c>
    </row>
    <row r="14" spans="1:14" ht="24" customHeight="1" x14ac:dyDescent="0.25">
      <c r="A14" s="1400" t="s">
        <v>58</v>
      </c>
      <c r="B14" s="1401"/>
      <c r="C14" s="221" t="str">
        <f>IF($C$10&gt;0,+(F14*$F$10+I14*$I$10+L14*$L$10)/$C$10,"0")</f>
        <v>0</v>
      </c>
      <c r="D14" s="222" t="str">
        <f>IF(D$10&gt;0,+(G14*G$10+J14*J$10+M14*M$10)/D$10,"0")</f>
        <v>0</v>
      </c>
      <c r="E14" s="223" t="str">
        <f>IF(C10&gt;0,IF(D10&gt;0,+E13/E11,C14),D14)</f>
        <v>0</v>
      </c>
      <c r="F14" s="221" t="str">
        <f>IF(F10&gt;0,+F13/F11,"0")</f>
        <v>0</v>
      </c>
      <c r="G14" s="222" t="str">
        <f>IF(G10&gt;0,+G13/G11,"0")</f>
        <v>0</v>
      </c>
      <c r="H14" s="223" t="str">
        <f>IF(F10&gt;0,IF(G10&gt;0,+H13/H11,F14),G14)</f>
        <v>0</v>
      </c>
      <c r="I14" s="221" t="str">
        <f>IF(I10&gt;0,+I13/I11,"0")</f>
        <v>0</v>
      </c>
      <c r="J14" s="222" t="str">
        <f>IF(J10&gt;0,+J13/J11,"0")</f>
        <v>0</v>
      </c>
      <c r="K14" s="223" t="str">
        <f>IF(I10&gt;0,IF(J10&gt;0,+K13/K11,I14),J14)</f>
        <v>0</v>
      </c>
      <c r="L14" s="221" t="str">
        <f>IF(L10&gt;0,+L13/L11,"0")</f>
        <v>0</v>
      </c>
      <c r="M14" s="222" t="str">
        <f>IF(M10&gt;0,+M13/M11,"0")</f>
        <v>0</v>
      </c>
      <c r="N14" s="223" t="str">
        <f>IF(L10&gt;0,IF(M10&gt;0,+N13/N11,L14),M14)</f>
        <v>0</v>
      </c>
    </row>
    <row r="15" spans="1:14" ht="24" customHeight="1" x14ac:dyDescent="0.25">
      <c r="A15" s="1402" t="s">
        <v>635</v>
      </c>
      <c r="B15" s="1402"/>
      <c r="C15" s="1402"/>
      <c r="D15" s="1402"/>
      <c r="E15" s="1402"/>
      <c r="F15" s="1402"/>
      <c r="G15" s="1402"/>
      <c r="H15" s="1402"/>
      <c r="I15" s="1402"/>
      <c r="J15" s="1402"/>
      <c r="K15" s="1402"/>
      <c r="L15" s="1402"/>
      <c r="M15" s="1402"/>
      <c r="N15" s="1402"/>
    </row>
    <row r="16" spans="1:14" ht="24" customHeight="1" x14ac:dyDescent="0.25">
      <c r="A16" s="213"/>
      <c r="B16" s="213"/>
      <c r="C16" s="213"/>
      <c r="D16" s="213"/>
      <c r="E16" s="213"/>
      <c r="F16" s="213"/>
      <c r="G16" s="213"/>
      <c r="H16" s="213"/>
      <c r="I16" s="213"/>
      <c r="J16" s="213"/>
      <c r="K16" s="213"/>
      <c r="L16" s="213"/>
      <c r="M16" s="213"/>
      <c r="N16" s="213"/>
    </row>
    <row r="17" spans="1:17" ht="24" customHeight="1" x14ac:dyDescent="0.25">
      <c r="A17" s="1394" t="s">
        <v>504</v>
      </c>
      <c r="B17" s="1394"/>
      <c r="C17" s="1394"/>
      <c r="D17" s="1394"/>
      <c r="E17" s="1394"/>
      <c r="F17" s="1394"/>
      <c r="G17" s="1394"/>
      <c r="H17" s="1394"/>
      <c r="I17" s="1394"/>
      <c r="J17" s="1394"/>
      <c r="K17" s="1394"/>
      <c r="L17" s="1394"/>
      <c r="M17" s="1394"/>
      <c r="N17" s="1394"/>
    </row>
    <row r="18" spans="1:17" ht="50.25" customHeight="1" x14ac:dyDescent="0.25">
      <c r="A18" s="1395" t="str">
        <f>CONCATENATE("Ci auguriamo di poter contare anche in futuro sulla sua attiva partecipazione, e provvederemo a informarla - all’indirizzo ",LOWER('I. Questionario nazionale'!B10)," che ha indicato sul questionario - non appena saranno disponibili i risultati dell’indagine.")</f>
        <v>Ci auguriamo di poter contare anche in futuro sulla sua attiva partecipazione, e provvederemo a informarla - all’indirizzo  che ha indicato sul questionario - non appena saranno disponibili i risultati dell’indagine.</v>
      </c>
      <c r="B18" s="1395"/>
      <c r="C18" s="1395"/>
      <c r="D18" s="1395"/>
      <c r="E18" s="1395"/>
      <c r="F18" s="1395"/>
      <c r="G18" s="1395"/>
      <c r="H18" s="1395"/>
      <c r="I18" s="1395"/>
      <c r="J18" s="1395"/>
      <c r="K18" s="1395"/>
      <c r="L18" s="1395"/>
      <c r="M18" s="1395"/>
      <c r="N18" s="1395"/>
    </row>
    <row r="19" spans="1:17" ht="24" customHeight="1" x14ac:dyDescent="0.25">
      <c r="A19" s="1394" t="s">
        <v>505</v>
      </c>
      <c r="B19" s="1394"/>
      <c r="C19" s="1394"/>
      <c r="D19" s="1394"/>
      <c r="E19" s="1394"/>
      <c r="F19" s="1394"/>
      <c r="G19" s="1394"/>
      <c r="H19" s="1394"/>
      <c r="I19" s="1394"/>
      <c r="J19" s="1394"/>
      <c r="K19" s="1394"/>
      <c r="L19" s="1394"/>
      <c r="M19" s="1394"/>
      <c r="N19" s="1394"/>
    </row>
    <row r="23" spans="1:17" ht="18" customHeight="1" x14ac:dyDescent="0.2">
      <c r="A23" s="224" t="s">
        <v>506</v>
      </c>
      <c r="B23" s="225"/>
      <c r="C23" s="225"/>
      <c r="D23" s="225"/>
      <c r="E23" s="226"/>
      <c r="F23" s="225"/>
      <c r="G23" s="225"/>
      <c r="H23" s="227"/>
      <c r="I23" s="10"/>
      <c r="J23" s="10"/>
      <c r="K23" s="10"/>
      <c r="L23" s="10"/>
      <c r="M23" s="10"/>
      <c r="N23" s="10"/>
      <c r="O23" s="10"/>
      <c r="P23" s="10"/>
      <c r="Q23" s="10"/>
    </row>
    <row r="24" spans="1:17" ht="18" customHeight="1" x14ac:dyDescent="0.2">
      <c r="A24" s="228"/>
      <c r="B24" s="229"/>
      <c r="C24" s="229"/>
      <c r="D24" s="229"/>
      <c r="E24" s="229"/>
      <c r="F24" s="229"/>
      <c r="G24" s="229"/>
      <c r="H24" s="230"/>
      <c r="I24" s="366"/>
      <c r="J24" s="10"/>
      <c r="K24" s="10"/>
      <c r="L24" s="10"/>
      <c r="M24" s="10"/>
      <c r="N24" s="10"/>
      <c r="O24" s="10"/>
      <c r="P24" s="10"/>
      <c r="Q24" s="10"/>
    </row>
    <row r="25" spans="1:17" ht="18" customHeight="1" x14ac:dyDescent="0.2">
      <c r="A25" s="231" t="s">
        <v>507</v>
      </c>
      <c r="B25" s="232"/>
      <c r="C25" s="232"/>
      <c r="D25" s="229"/>
      <c r="E25" s="229"/>
      <c r="F25" s="229"/>
      <c r="G25" s="233" t="s">
        <v>508</v>
      </c>
      <c r="H25" s="230"/>
      <c r="I25" s="366"/>
      <c r="J25" s="10"/>
      <c r="K25" s="10"/>
      <c r="L25" s="10"/>
      <c r="M25" s="10"/>
      <c r="N25" s="10"/>
      <c r="O25" s="10"/>
      <c r="P25" s="10"/>
      <c r="Q25" s="10"/>
    </row>
    <row r="26" spans="1:17" ht="18" customHeight="1" x14ac:dyDescent="0.2">
      <c r="A26" s="231"/>
      <c r="B26" s="229"/>
      <c r="C26" s="229"/>
      <c r="D26" s="229"/>
      <c r="E26" s="229"/>
      <c r="F26" s="229"/>
      <c r="G26" s="232"/>
      <c r="H26" s="230"/>
      <c r="I26" s="367"/>
      <c r="J26" s="10"/>
      <c r="K26" s="10"/>
      <c r="L26" s="10"/>
      <c r="M26" s="10"/>
      <c r="N26" s="10"/>
      <c r="O26" s="10"/>
      <c r="P26" s="10"/>
      <c r="Q26" s="10"/>
    </row>
    <row r="27" spans="1:17" ht="18" customHeight="1" x14ac:dyDescent="0.2">
      <c r="A27" s="231" t="s">
        <v>549</v>
      </c>
      <c r="B27" s="229"/>
      <c r="C27" s="229"/>
      <c r="D27" s="229"/>
      <c r="E27" s="229"/>
      <c r="F27" s="229"/>
      <c r="G27" s="232">
        <v>9</v>
      </c>
      <c r="H27" s="230"/>
      <c r="I27" s="367"/>
      <c r="J27" s="10"/>
      <c r="K27" s="10"/>
      <c r="L27" s="10"/>
      <c r="M27" s="10"/>
      <c r="N27" s="10"/>
      <c r="O27" s="10"/>
      <c r="P27" s="10"/>
      <c r="Q27" s="10"/>
    </row>
    <row r="28" spans="1:17" ht="18" customHeight="1" x14ac:dyDescent="0.2">
      <c r="A28" s="231" t="s">
        <v>636</v>
      </c>
      <c r="B28" s="229"/>
      <c r="C28" s="229"/>
      <c r="D28" s="229"/>
      <c r="E28" s="229"/>
      <c r="F28" s="229"/>
      <c r="G28" s="232">
        <v>11</v>
      </c>
      <c r="H28" s="230"/>
      <c r="I28" s="367"/>
      <c r="J28" s="10"/>
      <c r="K28" s="10"/>
      <c r="L28" s="10"/>
      <c r="M28" s="10"/>
      <c r="N28" s="10"/>
      <c r="O28" s="10"/>
      <c r="P28" s="10"/>
      <c r="Q28" s="10"/>
    </row>
    <row r="29" spans="1:17" ht="18" customHeight="1" x14ac:dyDescent="0.2">
      <c r="A29" s="231" t="s">
        <v>637</v>
      </c>
      <c r="B29" s="229"/>
      <c r="C29" s="229"/>
      <c r="D29" s="229"/>
      <c r="E29" s="229"/>
      <c r="F29" s="229"/>
      <c r="G29" s="232">
        <f>AVERAGE(G27:G28)</f>
        <v>10</v>
      </c>
      <c r="H29" s="230"/>
      <c r="I29" s="367"/>
      <c r="J29" s="10"/>
      <c r="K29" s="10"/>
      <c r="L29" s="10"/>
      <c r="M29" s="10"/>
      <c r="N29" s="10"/>
      <c r="O29" s="10"/>
      <c r="P29" s="10"/>
      <c r="Q29" s="10"/>
    </row>
    <row r="30" spans="1:17" ht="18" customHeight="1" x14ac:dyDescent="0.2">
      <c r="A30" s="231" t="s">
        <v>509</v>
      </c>
      <c r="B30" s="232"/>
      <c r="C30" s="232"/>
      <c r="D30" s="232"/>
      <c r="E30" s="232"/>
      <c r="F30" s="232"/>
      <c r="G30" s="232">
        <v>366</v>
      </c>
      <c r="H30" s="234"/>
      <c r="I30" s="367"/>
      <c r="J30" s="10"/>
      <c r="K30" s="10"/>
      <c r="L30" s="10"/>
      <c r="M30" s="10"/>
      <c r="N30" s="10"/>
      <c r="O30" s="10"/>
      <c r="P30" s="10"/>
      <c r="Q30" s="10"/>
    </row>
    <row r="31" spans="1:17" ht="18" customHeight="1" x14ac:dyDescent="0.2">
      <c r="A31" s="231" t="s">
        <v>510</v>
      </c>
      <c r="B31" s="232"/>
      <c r="C31" s="232"/>
      <c r="D31" s="232"/>
      <c r="E31" s="232"/>
      <c r="F31" s="232"/>
      <c r="G31" s="232">
        <v>104</v>
      </c>
      <c r="H31" s="234"/>
      <c r="I31" s="367"/>
      <c r="J31" s="10"/>
      <c r="K31" s="10"/>
      <c r="L31" s="10"/>
      <c r="M31" s="368"/>
      <c r="N31" s="10"/>
      <c r="O31" s="10"/>
      <c r="P31" s="10"/>
      <c r="Q31" s="10"/>
    </row>
    <row r="32" spans="1:17" ht="18" customHeight="1" x14ac:dyDescent="0.2">
      <c r="A32" s="231" t="s">
        <v>638</v>
      </c>
      <c r="B32" s="232"/>
      <c r="C32" s="232"/>
      <c r="D32" s="232"/>
      <c r="E32" s="232"/>
      <c r="F32" s="232"/>
      <c r="G32" s="232">
        <v>9</v>
      </c>
      <c r="H32" s="234"/>
      <c r="I32" s="367"/>
      <c r="J32" s="10"/>
      <c r="K32" s="10"/>
      <c r="L32" s="10"/>
      <c r="M32" s="10"/>
      <c r="N32" s="10"/>
      <c r="O32" s="10"/>
      <c r="P32" s="10"/>
      <c r="Q32" s="10"/>
    </row>
    <row r="33" spans="1:17" ht="18" customHeight="1" x14ac:dyDescent="0.2">
      <c r="A33" s="231" t="s">
        <v>511</v>
      </c>
      <c r="B33" s="229"/>
      <c r="C33" s="229"/>
      <c r="D33" s="229"/>
      <c r="E33" s="229"/>
      <c r="F33" s="229"/>
      <c r="G33" s="232">
        <v>33</v>
      </c>
      <c r="H33" s="230"/>
      <c r="I33" s="367"/>
      <c r="J33" s="10"/>
      <c r="K33" s="10"/>
      <c r="L33" s="10"/>
      <c r="M33" s="10"/>
      <c r="N33" s="10"/>
      <c r="O33" s="10"/>
      <c r="P33" s="10"/>
      <c r="Q33" s="10"/>
    </row>
    <row r="34" spans="1:17" ht="18" customHeight="1" x14ac:dyDescent="0.2">
      <c r="A34" s="231" t="s">
        <v>512</v>
      </c>
      <c r="B34" s="229"/>
      <c r="C34" s="229"/>
      <c r="D34" s="229"/>
      <c r="E34" s="229"/>
      <c r="F34" s="229"/>
      <c r="G34" s="232">
        <v>40</v>
      </c>
      <c r="H34" s="230"/>
      <c r="I34" s="367"/>
      <c r="J34" s="10"/>
      <c r="K34" s="10"/>
      <c r="L34" s="10"/>
      <c r="M34" s="10"/>
      <c r="N34" s="10"/>
      <c r="O34" s="10"/>
      <c r="P34" s="10"/>
      <c r="Q34" s="10"/>
    </row>
    <row r="35" spans="1:17" ht="18" customHeight="1" x14ac:dyDescent="0.2">
      <c r="A35" s="231" t="s">
        <v>513</v>
      </c>
      <c r="B35" s="229"/>
      <c r="C35" s="229"/>
      <c r="D35" s="229"/>
      <c r="E35" s="229"/>
      <c r="F35" s="229"/>
      <c r="G35" s="232">
        <v>60</v>
      </c>
      <c r="H35" s="230"/>
      <c r="I35" s="367"/>
      <c r="J35" s="10"/>
      <c r="K35" s="10"/>
      <c r="L35" s="10"/>
      <c r="M35" s="10"/>
      <c r="N35" s="10"/>
      <c r="O35" s="10"/>
      <c r="P35" s="10"/>
      <c r="Q35" s="10"/>
    </row>
    <row r="36" spans="1:17" ht="18" customHeight="1" x14ac:dyDescent="0.2">
      <c r="A36" s="231" t="s">
        <v>514</v>
      </c>
      <c r="B36" s="229"/>
      <c r="C36" s="229"/>
      <c r="D36" s="229"/>
      <c r="E36" s="229"/>
      <c r="F36" s="229"/>
      <c r="G36" s="232">
        <f>500/G29</f>
        <v>50</v>
      </c>
      <c r="H36" s="230"/>
      <c r="I36" s="367"/>
      <c r="J36" s="10"/>
      <c r="K36" s="10"/>
      <c r="L36" s="10"/>
      <c r="M36" s="10"/>
      <c r="N36" s="10"/>
      <c r="O36" s="10"/>
      <c r="P36" s="10"/>
      <c r="Q36" s="10"/>
    </row>
    <row r="37" spans="1:17" ht="18" customHeight="1" x14ac:dyDescent="0.2">
      <c r="A37" s="235" t="s">
        <v>721</v>
      </c>
      <c r="B37" s="229"/>
      <c r="C37" s="229"/>
      <c r="D37" s="229"/>
      <c r="E37" s="229"/>
      <c r="F37" s="229"/>
      <c r="G37" s="236">
        <f>+((G30-G31-G33-G32)*((G34-(G35/60))/5))-G36</f>
        <v>1666</v>
      </c>
      <c r="H37" s="230"/>
      <c r="I37" s="10"/>
      <c r="J37" s="10"/>
      <c r="K37" s="10"/>
      <c r="L37" s="10"/>
      <c r="M37" s="10"/>
      <c r="N37" s="10"/>
      <c r="O37" s="10"/>
      <c r="P37" s="10"/>
      <c r="Q37" s="10"/>
    </row>
    <row r="38" spans="1:17" ht="18" customHeight="1" x14ac:dyDescent="0.2">
      <c r="A38" s="231"/>
      <c r="B38" s="229"/>
      <c r="C38" s="229"/>
      <c r="D38" s="229"/>
      <c r="E38" s="229"/>
      <c r="F38" s="229"/>
      <c r="G38" s="232"/>
      <c r="H38" s="230"/>
      <c r="I38" s="10"/>
      <c r="J38" s="10"/>
      <c r="K38" s="10"/>
      <c r="L38" s="10"/>
      <c r="M38" s="10"/>
      <c r="N38" s="10"/>
      <c r="O38" s="10"/>
      <c r="P38" s="10"/>
      <c r="Q38" s="10"/>
    </row>
    <row r="39" spans="1:17" ht="18" customHeight="1" x14ac:dyDescent="0.2">
      <c r="A39" s="231" t="s">
        <v>515</v>
      </c>
      <c r="B39" s="229"/>
      <c r="C39" s="229"/>
      <c r="D39" s="229"/>
      <c r="E39" s="229"/>
      <c r="F39" s="229"/>
      <c r="G39" s="232">
        <f>100/G29</f>
        <v>10</v>
      </c>
      <c r="H39" s="230"/>
      <c r="I39" s="10"/>
      <c r="J39" s="10"/>
      <c r="K39" s="10"/>
      <c r="L39" s="10"/>
      <c r="M39" s="10"/>
      <c r="N39" s="10"/>
      <c r="O39" s="10"/>
      <c r="P39" s="10"/>
      <c r="Q39" s="10"/>
    </row>
    <row r="40" spans="1:17" ht="18" customHeight="1" x14ac:dyDescent="0.2">
      <c r="A40" s="231" t="s">
        <v>497</v>
      </c>
      <c r="B40" s="229"/>
      <c r="C40" s="229"/>
      <c r="D40" s="229"/>
      <c r="E40" s="229"/>
      <c r="F40" s="229"/>
      <c r="G40" s="232">
        <f>100/G29</f>
        <v>10</v>
      </c>
      <c r="H40" s="230"/>
      <c r="I40" s="10"/>
      <c r="J40" s="10"/>
      <c r="K40" s="10"/>
      <c r="L40" s="10"/>
      <c r="M40" s="10"/>
      <c r="N40" s="10"/>
      <c r="O40" s="10"/>
      <c r="P40" s="10"/>
      <c r="Q40" s="10"/>
    </row>
    <row r="41" spans="1:17" ht="18" customHeight="1" x14ac:dyDescent="0.2">
      <c r="A41" s="231" t="s">
        <v>47</v>
      </c>
      <c r="B41" s="229"/>
      <c r="C41" s="229"/>
      <c r="D41" s="229"/>
      <c r="E41" s="229"/>
      <c r="F41" s="229"/>
      <c r="G41" s="232">
        <f>100/G29</f>
        <v>10</v>
      </c>
      <c r="H41" s="230"/>
      <c r="I41" s="10"/>
      <c r="J41" s="10"/>
      <c r="K41" s="10"/>
      <c r="L41" s="10"/>
      <c r="M41" s="10"/>
      <c r="N41" s="10"/>
      <c r="O41" s="10"/>
      <c r="P41" s="10"/>
      <c r="Q41" s="10"/>
    </row>
    <row r="42" spans="1:17" ht="18" customHeight="1" x14ac:dyDescent="0.2">
      <c r="A42" s="231" t="s">
        <v>516</v>
      </c>
      <c r="B42" s="229"/>
      <c r="C42" s="229"/>
      <c r="D42" s="229"/>
      <c r="E42" s="229"/>
      <c r="F42" s="229"/>
      <c r="G42" s="232">
        <f>100/G29</f>
        <v>10</v>
      </c>
      <c r="H42" s="230"/>
      <c r="I42" s="10"/>
      <c r="J42" s="10"/>
      <c r="K42" s="10"/>
      <c r="L42" s="10"/>
      <c r="M42" s="10"/>
      <c r="N42" s="10"/>
      <c r="O42" s="237"/>
      <c r="P42" s="10"/>
      <c r="Q42" s="10"/>
    </row>
    <row r="43" spans="1:17" ht="18" customHeight="1" x14ac:dyDescent="0.2">
      <c r="A43" s="231" t="s">
        <v>517</v>
      </c>
      <c r="B43" s="229"/>
      <c r="C43" s="229"/>
      <c r="D43" s="229"/>
      <c r="E43" s="229"/>
      <c r="F43" s="229"/>
      <c r="G43" s="232">
        <f>100/G29</f>
        <v>10</v>
      </c>
      <c r="H43" s="230"/>
      <c r="I43" s="10"/>
      <c r="J43" s="10"/>
      <c r="K43" s="10"/>
      <c r="L43" s="10"/>
      <c r="M43" s="10"/>
      <c r="N43" s="10"/>
      <c r="O43" s="10"/>
      <c r="P43" s="10"/>
      <c r="Q43" s="10"/>
    </row>
    <row r="44" spans="1:17" ht="18" customHeight="1" x14ac:dyDescent="0.2">
      <c r="A44" s="231" t="s">
        <v>49</v>
      </c>
      <c r="B44" s="229"/>
      <c r="C44" s="229"/>
      <c r="D44" s="229"/>
      <c r="E44" s="229"/>
      <c r="F44" s="229"/>
      <c r="G44" s="232">
        <f>100/G29</f>
        <v>10</v>
      </c>
      <c r="H44" s="230"/>
      <c r="I44" s="10"/>
      <c r="J44" s="10"/>
      <c r="K44" s="10"/>
      <c r="L44" s="10"/>
      <c r="M44" s="10"/>
      <c r="N44" s="10"/>
      <c r="O44" s="10"/>
      <c r="P44" s="10"/>
      <c r="Q44" s="10"/>
    </row>
    <row r="45" spans="1:17" ht="18" customHeight="1" x14ac:dyDescent="0.2">
      <c r="A45" s="231" t="s">
        <v>518</v>
      </c>
      <c r="B45" s="229"/>
      <c r="C45" s="229"/>
      <c r="D45" s="229"/>
      <c r="E45" s="229"/>
      <c r="F45" s="229"/>
      <c r="G45" s="232">
        <f>100/G29</f>
        <v>10</v>
      </c>
      <c r="H45" s="230"/>
      <c r="I45" s="10"/>
      <c r="J45" s="10"/>
      <c r="K45" s="10"/>
      <c r="L45" s="10"/>
      <c r="M45" s="10"/>
      <c r="N45" s="10"/>
      <c r="O45" s="10"/>
      <c r="P45" s="10"/>
      <c r="Q45" s="10"/>
    </row>
    <row r="46" spans="1:17" ht="18" customHeight="1" x14ac:dyDescent="0.2">
      <c r="A46" s="235" t="s">
        <v>519</v>
      </c>
      <c r="B46" s="229"/>
      <c r="C46" s="229"/>
      <c r="D46" s="229"/>
      <c r="E46" s="229"/>
      <c r="F46" s="229"/>
      <c r="G46" s="238">
        <f>SUM(G39:G45)</f>
        <v>70</v>
      </c>
      <c r="H46" s="230"/>
      <c r="I46" s="10"/>
      <c r="J46" s="10"/>
      <c r="K46" s="10"/>
      <c r="L46" s="10"/>
      <c r="M46" s="10"/>
      <c r="N46" s="10"/>
      <c r="O46" s="10"/>
      <c r="P46" s="10"/>
      <c r="Q46" s="10"/>
    </row>
    <row r="47" spans="1:17" ht="18" customHeight="1" x14ac:dyDescent="0.2">
      <c r="A47" s="231"/>
      <c r="B47" s="232"/>
      <c r="C47" s="232"/>
      <c r="D47" s="229"/>
      <c r="E47" s="229"/>
      <c r="F47" s="229"/>
      <c r="G47" s="229"/>
      <c r="H47" s="230"/>
      <c r="I47" s="10"/>
      <c r="J47" s="10"/>
      <c r="K47" s="10"/>
      <c r="L47" s="10"/>
      <c r="M47" s="10"/>
      <c r="N47" s="10"/>
      <c r="O47" s="10"/>
      <c r="P47" s="10"/>
      <c r="Q47" s="10"/>
    </row>
    <row r="48" spans="1:17" ht="18" customHeight="1" x14ac:dyDescent="0.2">
      <c r="A48" s="239" t="s">
        <v>520</v>
      </c>
      <c r="B48" s="240"/>
      <c r="C48" s="241"/>
      <c r="D48" s="240"/>
      <c r="E48" s="240"/>
      <c r="F48" s="240"/>
      <c r="G48" s="242">
        <f>G46/G37</f>
        <v>4.2016806722689079E-2</v>
      </c>
      <c r="H48" s="243"/>
      <c r="I48" s="10"/>
      <c r="J48" s="10"/>
      <c r="K48" s="10"/>
      <c r="L48" s="10"/>
      <c r="M48" s="10"/>
      <c r="N48" s="10"/>
      <c r="O48" s="10"/>
      <c r="P48" s="10"/>
      <c r="Q48" s="10"/>
    </row>
    <row r="49" spans="4:10" ht="18" customHeight="1" x14ac:dyDescent="0.25"/>
    <row r="59" spans="4:10" x14ac:dyDescent="0.25">
      <c r="D59" s="212">
        <f>+D55+SUM(D56:E58)</f>
        <v>0</v>
      </c>
      <c r="F59" s="212">
        <f>+F55+SUM(F56:G58)</f>
        <v>0</v>
      </c>
      <c r="H59" s="212">
        <f>+H55+SUM(H56:I58)</f>
        <v>0</v>
      </c>
      <c r="J59" s="212">
        <f>+J55+SUM(J56:K58)</f>
        <v>0</v>
      </c>
    </row>
  </sheetData>
  <mergeCells count="21">
    <mergeCell ref="A5:N5"/>
    <mergeCell ref="A1:B2"/>
    <mergeCell ref="D2:G2"/>
    <mergeCell ref="H2:M2"/>
    <mergeCell ref="A3:N3"/>
    <mergeCell ref="A4:N4"/>
    <mergeCell ref="A6:N6"/>
    <mergeCell ref="A8:B9"/>
    <mergeCell ref="C8:E8"/>
    <mergeCell ref="F8:H8"/>
    <mergeCell ref="I8:K8"/>
    <mergeCell ref="L8:N8"/>
    <mergeCell ref="A17:N17"/>
    <mergeCell ref="A18:N18"/>
    <mergeCell ref="A19:N19"/>
    <mergeCell ref="A10:B10"/>
    <mergeCell ref="A11:B11"/>
    <mergeCell ref="A12:B12"/>
    <mergeCell ref="A13:B13"/>
    <mergeCell ref="A14:B14"/>
    <mergeCell ref="A15:N15"/>
  </mergeCells>
  <pageMargins left="0.7" right="0.7" top="0.75" bottom="0.75" header="0.3" footer="0.3"/>
  <pageSetup paperSize="9" scale="91"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glio4"/>
  <dimension ref="A1:E82"/>
  <sheetViews>
    <sheetView topLeftCell="A61" workbookViewId="0">
      <selection activeCell="B5" sqref="B5"/>
    </sheetView>
  </sheetViews>
  <sheetFormatPr defaultColWidth="9.140625" defaultRowHeight="15" x14ac:dyDescent="0.25"/>
  <cols>
    <col min="2" max="2" width="53.85546875" customWidth="1"/>
    <col min="4" max="4" width="1.85546875" customWidth="1"/>
  </cols>
  <sheetData>
    <row r="1" spans="1:5" x14ac:dyDescent="0.25">
      <c r="A1" s="1411" t="s">
        <v>62</v>
      </c>
      <c r="B1" s="1412"/>
      <c r="C1" s="1412"/>
      <c r="E1" s="412" t="s">
        <v>711</v>
      </c>
    </row>
    <row r="2" spans="1:5" x14ac:dyDescent="0.25">
      <c r="A2" s="1">
        <v>1</v>
      </c>
      <c r="B2" s="2" t="s">
        <v>63</v>
      </c>
      <c r="C2" s="1">
        <v>0</v>
      </c>
      <c r="E2" s="412"/>
    </row>
    <row r="3" spans="1:5" x14ac:dyDescent="0.25">
      <c r="A3" s="1">
        <v>2</v>
      </c>
      <c r="B3" s="1" t="s">
        <v>64</v>
      </c>
      <c r="C3" s="1">
        <v>100</v>
      </c>
      <c r="E3" s="412" t="s">
        <v>579</v>
      </c>
    </row>
    <row r="4" spans="1:5" x14ac:dyDescent="0.25">
      <c r="A4" s="1">
        <v>3</v>
      </c>
      <c r="B4" s="1" t="s">
        <v>108</v>
      </c>
      <c r="C4" s="1">
        <v>1580</v>
      </c>
      <c r="E4" s="412"/>
    </row>
    <row r="5" spans="1:5" x14ac:dyDescent="0.25">
      <c r="A5" s="1">
        <v>4</v>
      </c>
      <c r="B5" s="1" t="s">
        <v>117</v>
      </c>
      <c r="C5" s="1">
        <v>1800</v>
      </c>
      <c r="E5" s="412" t="s">
        <v>596</v>
      </c>
    </row>
    <row r="6" spans="1:5" x14ac:dyDescent="0.25">
      <c r="A6" s="1">
        <v>5</v>
      </c>
      <c r="B6" s="1" t="s">
        <v>133</v>
      </c>
      <c r="C6" s="1">
        <v>3010</v>
      </c>
      <c r="E6" s="412" t="s">
        <v>626</v>
      </c>
    </row>
    <row r="7" spans="1:5" x14ac:dyDescent="0.25">
      <c r="A7" s="1">
        <v>6</v>
      </c>
      <c r="B7" s="1" t="s">
        <v>119</v>
      </c>
      <c r="C7" s="1">
        <v>2020</v>
      </c>
      <c r="E7" s="412" t="s">
        <v>598</v>
      </c>
    </row>
    <row r="8" spans="1:5" x14ac:dyDescent="0.25">
      <c r="A8" s="1">
        <v>7</v>
      </c>
      <c r="B8" s="1" t="s">
        <v>118</v>
      </c>
      <c r="C8" s="1">
        <v>2010</v>
      </c>
      <c r="E8" s="412" t="s">
        <v>597</v>
      </c>
    </row>
    <row r="9" spans="1:5" x14ac:dyDescent="0.25">
      <c r="A9" s="1">
        <v>8</v>
      </c>
      <c r="B9" s="1" t="s">
        <v>122</v>
      </c>
      <c r="C9" s="1">
        <v>2300</v>
      </c>
      <c r="E9" s="412" t="s">
        <v>599</v>
      </c>
    </row>
    <row r="10" spans="1:5" x14ac:dyDescent="0.25">
      <c r="A10" s="1">
        <v>9</v>
      </c>
      <c r="B10" s="1" t="s">
        <v>123</v>
      </c>
      <c r="C10" s="1">
        <v>2400</v>
      </c>
      <c r="E10" s="412" t="s">
        <v>625</v>
      </c>
    </row>
    <row r="11" spans="1:5" x14ac:dyDescent="0.25">
      <c r="A11" s="1">
        <v>10</v>
      </c>
      <c r="B11" s="1" t="s">
        <v>68</v>
      </c>
      <c r="C11" s="1">
        <v>302</v>
      </c>
      <c r="E11" s="412" t="s">
        <v>574</v>
      </c>
    </row>
    <row r="12" spans="1:5" x14ac:dyDescent="0.25">
      <c r="A12" s="1">
        <v>11</v>
      </c>
      <c r="B12" s="1" t="s">
        <v>109</v>
      </c>
      <c r="C12" s="1">
        <v>1581</v>
      </c>
      <c r="E12" s="412"/>
    </row>
    <row r="13" spans="1:5" x14ac:dyDescent="0.25">
      <c r="A13" s="1">
        <v>12</v>
      </c>
      <c r="B13" s="1" t="s">
        <v>78</v>
      </c>
      <c r="C13" s="1">
        <v>501</v>
      </c>
      <c r="E13" s="412" t="s">
        <v>612</v>
      </c>
    </row>
    <row r="14" spans="1:5" x14ac:dyDescent="0.25">
      <c r="A14" s="1">
        <v>13</v>
      </c>
      <c r="B14" s="1" t="s">
        <v>76</v>
      </c>
      <c r="C14" s="1">
        <v>402</v>
      </c>
      <c r="E14" s="412" t="s">
        <v>610</v>
      </c>
    </row>
    <row r="15" spans="1:5" x14ac:dyDescent="0.25">
      <c r="A15" s="1">
        <v>14</v>
      </c>
      <c r="B15" s="1" t="s">
        <v>699</v>
      </c>
      <c r="C15" s="1">
        <v>601</v>
      </c>
      <c r="E15" s="412" t="s">
        <v>581</v>
      </c>
    </row>
    <row r="16" spans="1:5" x14ac:dyDescent="0.25">
      <c r="A16" s="1">
        <v>15</v>
      </c>
      <c r="B16" s="1" t="s">
        <v>92</v>
      </c>
      <c r="C16" s="1">
        <v>607</v>
      </c>
      <c r="E16" s="412" t="s">
        <v>585</v>
      </c>
    </row>
    <row r="17" spans="1:5" x14ac:dyDescent="0.25">
      <c r="A17" s="1">
        <v>16</v>
      </c>
      <c r="B17" s="1" t="s">
        <v>113</v>
      </c>
      <c r="C17" s="1">
        <v>1585</v>
      </c>
      <c r="E17" s="412"/>
    </row>
    <row r="18" spans="1:5" x14ac:dyDescent="0.25">
      <c r="A18" s="1">
        <v>17</v>
      </c>
      <c r="B18" s="1" t="s">
        <v>135</v>
      </c>
      <c r="C18" s="1">
        <v>3030</v>
      </c>
      <c r="E18" s="412" t="s">
        <v>628</v>
      </c>
    </row>
    <row r="19" spans="1:5" x14ac:dyDescent="0.25">
      <c r="A19" s="1">
        <v>18</v>
      </c>
      <c r="B19" s="1" t="s">
        <v>91</v>
      </c>
      <c r="C19" s="1">
        <v>604</v>
      </c>
      <c r="E19" s="412" t="s">
        <v>607</v>
      </c>
    </row>
    <row r="20" spans="1:5" x14ac:dyDescent="0.25">
      <c r="A20" s="1">
        <v>19</v>
      </c>
      <c r="B20" s="1" t="s">
        <v>107</v>
      </c>
      <c r="C20" s="1">
        <v>1570</v>
      </c>
      <c r="E20" s="412"/>
    </row>
    <row r="21" spans="1:5" x14ac:dyDescent="0.25">
      <c r="A21" s="1">
        <v>20</v>
      </c>
      <c r="B21" s="1" t="s">
        <v>126</v>
      </c>
      <c r="C21" s="1">
        <v>2660</v>
      </c>
      <c r="E21" s="412"/>
    </row>
    <row r="22" spans="1:5" x14ac:dyDescent="0.25">
      <c r="A22" s="1">
        <v>21</v>
      </c>
      <c r="B22" s="1" t="s">
        <v>89</v>
      </c>
      <c r="C22" s="1">
        <v>514</v>
      </c>
      <c r="E22" s="412" t="s">
        <v>616</v>
      </c>
    </row>
    <row r="23" spans="1:5" x14ac:dyDescent="0.25">
      <c r="A23" s="1">
        <v>22</v>
      </c>
      <c r="B23" s="1" t="s">
        <v>95</v>
      </c>
      <c r="C23" s="1">
        <v>700</v>
      </c>
      <c r="E23" s="412" t="s">
        <v>583</v>
      </c>
    </row>
    <row r="24" spans="1:5" x14ac:dyDescent="0.25">
      <c r="A24" s="1">
        <v>23</v>
      </c>
      <c r="B24" s="1" t="s">
        <v>87</v>
      </c>
      <c r="C24" s="1">
        <v>512</v>
      </c>
      <c r="E24" s="412"/>
    </row>
    <row r="25" spans="1:5" x14ac:dyDescent="0.25">
      <c r="A25" s="1">
        <v>24</v>
      </c>
      <c r="B25" s="1" t="s">
        <v>86</v>
      </c>
      <c r="C25" s="1">
        <v>511</v>
      </c>
      <c r="E25" s="412" t="s">
        <v>632</v>
      </c>
    </row>
    <row r="26" spans="1:5" x14ac:dyDescent="0.25">
      <c r="A26" s="1">
        <v>25</v>
      </c>
      <c r="B26" s="1" t="s">
        <v>85</v>
      </c>
      <c r="C26" s="1">
        <v>510</v>
      </c>
      <c r="E26" s="412" t="s">
        <v>633</v>
      </c>
    </row>
    <row r="27" spans="1:5" x14ac:dyDescent="0.25">
      <c r="A27" s="1">
        <v>26</v>
      </c>
      <c r="B27" s="1" t="s">
        <v>73</v>
      </c>
      <c r="C27" s="1">
        <v>309</v>
      </c>
      <c r="E27" s="412" t="s">
        <v>608</v>
      </c>
    </row>
    <row r="28" spans="1:5" x14ac:dyDescent="0.25">
      <c r="A28" s="1">
        <v>27</v>
      </c>
      <c r="B28" s="1" t="s">
        <v>82</v>
      </c>
      <c r="C28" s="1">
        <v>507</v>
      </c>
      <c r="E28" s="412" t="s">
        <v>623</v>
      </c>
    </row>
    <row r="29" spans="1:5" x14ac:dyDescent="0.25">
      <c r="A29" s="1">
        <v>28</v>
      </c>
      <c r="B29" s="1" t="s">
        <v>99</v>
      </c>
      <c r="C29" s="1">
        <v>1100</v>
      </c>
      <c r="E29" s="412" t="s">
        <v>590</v>
      </c>
    </row>
    <row r="30" spans="1:5" x14ac:dyDescent="0.25">
      <c r="A30" s="1">
        <v>29</v>
      </c>
      <c r="B30" s="1" t="s">
        <v>90</v>
      </c>
      <c r="C30" s="1">
        <v>515</v>
      </c>
      <c r="E30" s="412" t="s">
        <v>615</v>
      </c>
    </row>
    <row r="31" spans="1:5" x14ac:dyDescent="0.25">
      <c r="A31" s="1">
        <v>30</v>
      </c>
      <c r="B31" s="1" t="s">
        <v>103</v>
      </c>
      <c r="C31" s="1">
        <v>1520</v>
      </c>
      <c r="E31" s="412" t="s">
        <v>594</v>
      </c>
    </row>
    <row r="32" spans="1:5" x14ac:dyDescent="0.25">
      <c r="A32" s="1">
        <v>31</v>
      </c>
      <c r="B32" s="1" t="s">
        <v>94</v>
      </c>
      <c r="C32" s="1">
        <v>611</v>
      </c>
      <c r="E32" s="412" t="s">
        <v>582</v>
      </c>
    </row>
    <row r="33" spans="1:5" x14ac:dyDescent="0.25">
      <c r="A33" s="1">
        <v>32</v>
      </c>
      <c r="B33" s="1" t="s">
        <v>79</v>
      </c>
      <c r="C33" s="1">
        <v>502</v>
      </c>
      <c r="E33" s="412" t="s">
        <v>613</v>
      </c>
    </row>
    <row r="34" spans="1:5" x14ac:dyDescent="0.25">
      <c r="A34" s="1">
        <v>33</v>
      </c>
      <c r="B34" s="1" t="s">
        <v>102</v>
      </c>
      <c r="C34" s="1">
        <v>1510</v>
      </c>
      <c r="E34" s="412" t="s">
        <v>593</v>
      </c>
    </row>
    <row r="35" spans="1:5" x14ac:dyDescent="0.25">
      <c r="A35" s="1">
        <v>34</v>
      </c>
      <c r="B35" s="1" t="s">
        <v>120</v>
      </c>
      <c r="C35" s="1">
        <v>2100</v>
      </c>
      <c r="E35" s="412"/>
    </row>
    <row r="36" spans="1:5" x14ac:dyDescent="0.25">
      <c r="A36" s="1">
        <v>35</v>
      </c>
      <c r="B36" s="1" t="s">
        <v>83</v>
      </c>
      <c r="C36" s="1">
        <v>508</v>
      </c>
      <c r="E36" s="412" t="s">
        <v>622</v>
      </c>
    </row>
    <row r="37" spans="1:5" x14ac:dyDescent="0.25">
      <c r="A37" s="1">
        <v>36</v>
      </c>
      <c r="B37" s="1" t="s">
        <v>84</v>
      </c>
      <c r="C37" s="1">
        <v>509</v>
      </c>
      <c r="E37" s="412" t="s">
        <v>617</v>
      </c>
    </row>
    <row r="38" spans="1:5" x14ac:dyDescent="0.25">
      <c r="A38" s="1">
        <v>37</v>
      </c>
      <c r="B38" s="1" t="s">
        <v>129</v>
      </c>
      <c r="C38" s="1">
        <v>2850</v>
      </c>
      <c r="E38" s="412" t="s">
        <v>620</v>
      </c>
    </row>
    <row r="39" spans="1:5" x14ac:dyDescent="0.25">
      <c r="A39" s="1">
        <v>38</v>
      </c>
      <c r="B39" s="1" t="s">
        <v>127</v>
      </c>
      <c r="C39" s="1">
        <v>2700</v>
      </c>
      <c r="E39" s="412" t="s">
        <v>619</v>
      </c>
    </row>
    <row r="40" spans="1:5" x14ac:dyDescent="0.25">
      <c r="A40" s="1">
        <v>39</v>
      </c>
      <c r="B40" s="1" t="s">
        <v>134</v>
      </c>
      <c r="C40" s="1">
        <v>3020</v>
      </c>
      <c r="E40" s="412" t="s">
        <v>627</v>
      </c>
    </row>
    <row r="41" spans="1:5" x14ac:dyDescent="0.25">
      <c r="A41" s="1">
        <v>40</v>
      </c>
      <c r="B41" s="1" t="s">
        <v>137</v>
      </c>
      <c r="C41" s="1">
        <v>3050</v>
      </c>
      <c r="E41" s="412" t="s">
        <v>605</v>
      </c>
    </row>
    <row r="42" spans="1:5" x14ac:dyDescent="0.25">
      <c r="A42" s="1">
        <v>41</v>
      </c>
      <c r="B42" s="1" t="s">
        <v>96</v>
      </c>
      <c r="C42" s="1">
        <v>800</v>
      </c>
      <c r="E42" s="412" t="s">
        <v>584</v>
      </c>
    </row>
    <row r="43" spans="1:5" x14ac:dyDescent="0.25">
      <c r="A43" s="1">
        <v>42</v>
      </c>
      <c r="B43" s="1" t="s">
        <v>77</v>
      </c>
      <c r="C43" s="1">
        <v>403</v>
      </c>
      <c r="E43" s="412" t="s">
        <v>611</v>
      </c>
    </row>
    <row r="44" spans="1:5" x14ac:dyDescent="0.25">
      <c r="A44" s="1">
        <v>43</v>
      </c>
      <c r="B44" s="1" t="s">
        <v>74</v>
      </c>
      <c r="C44" s="1">
        <v>310</v>
      </c>
      <c r="E44" s="412" t="s">
        <v>578</v>
      </c>
    </row>
    <row r="45" spans="1:5" x14ac:dyDescent="0.25">
      <c r="A45" s="1">
        <v>44</v>
      </c>
      <c r="B45" s="1" t="s">
        <v>75</v>
      </c>
      <c r="C45" s="1">
        <v>401</v>
      </c>
      <c r="E45" s="412" t="s">
        <v>609</v>
      </c>
    </row>
    <row r="46" spans="1:5" x14ac:dyDescent="0.25">
      <c r="A46" s="1">
        <v>45</v>
      </c>
      <c r="B46" s="1" t="s">
        <v>101</v>
      </c>
      <c r="C46" s="1">
        <v>1400</v>
      </c>
      <c r="E46" s="412" t="s">
        <v>592</v>
      </c>
    </row>
    <row r="47" spans="1:5" x14ac:dyDescent="0.25">
      <c r="A47" s="1">
        <v>46</v>
      </c>
      <c r="B47" s="1" t="s">
        <v>65</v>
      </c>
      <c r="C47" s="1">
        <v>200</v>
      </c>
      <c r="E47" s="412" t="s">
        <v>571</v>
      </c>
    </row>
    <row r="48" spans="1:5" x14ac:dyDescent="0.25">
      <c r="A48" s="1">
        <v>47</v>
      </c>
      <c r="B48" s="1" t="s">
        <v>112</v>
      </c>
      <c r="C48" s="1">
        <v>1584</v>
      </c>
      <c r="E48" s="412"/>
    </row>
    <row r="49" spans="1:5" x14ac:dyDescent="0.25">
      <c r="A49" s="1">
        <v>48</v>
      </c>
      <c r="B49" s="1" t="s">
        <v>97</v>
      </c>
      <c r="C49" s="1">
        <v>900</v>
      </c>
      <c r="E49" s="412" t="s">
        <v>588</v>
      </c>
    </row>
    <row r="50" spans="1:5" x14ac:dyDescent="0.25">
      <c r="A50" s="1">
        <v>49</v>
      </c>
      <c r="B50" s="1" t="s">
        <v>111</v>
      </c>
      <c r="C50" s="1">
        <v>1583</v>
      </c>
      <c r="E50" s="412"/>
    </row>
    <row r="51" spans="1:5" x14ac:dyDescent="0.25">
      <c r="A51" s="1">
        <v>50</v>
      </c>
      <c r="B51" s="1" t="s">
        <v>104</v>
      </c>
      <c r="C51" s="1">
        <v>1530</v>
      </c>
      <c r="E51" s="412"/>
    </row>
    <row r="52" spans="1:5" x14ac:dyDescent="0.25">
      <c r="A52" s="1">
        <v>51</v>
      </c>
      <c r="B52" s="1" t="s">
        <v>105</v>
      </c>
      <c r="C52" s="1">
        <v>1550</v>
      </c>
      <c r="E52" s="412"/>
    </row>
    <row r="53" spans="1:5" x14ac:dyDescent="0.25">
      <c r="A53" s="1">
        <v>52</v>
      </c>
      <c r="B53" s="1" t="s">
        <v>72</v>
      </c>
      <c r="C53" s="1">
        <v>308</v>
      </c>
      <c r="E53" s="412" t="s">
        <v>577</v>
      </c>
    </row>
    <row r="54" spans="1:5" x14ac:dyDescent="0.25">
      <c r="A54" s="1">
        <v>53</v>
      </c>
      <c r="B54" s="1" t="s">
        <v>71</v>
      </c>
      <c r="C54" s="1">
        <v>306</v>
      </c>
      <c r="E54" s="412" t="s">
        <v>575</v>
      </c>
    </row>
    <row r="55" spans="1:5" x14ac:dyDescent="0.25">
      <c r="A55" s="1">
        <v>54</v>
      </c>
      <c r="B55" s="1" t="s">
        <v>66</v>
      </c>
      <c r="C55" s="1">
        <v>204</v>
      </c>
      <c r="E55" s="412" t="s">
        <v>572</v>
      </c>
    </row>
    <row r="56" spans="1:5" x14ac:dyDescent="0.25">
      <c r="A56" s="1">
        <v>55</v>
      </c>
      <c r="B56" s="1" t="s">
        <v>132</v>
      </c>
      <c r="C56" s="1">
        <v>3001</v>
      </c>
      <c r="E56" s="412" t="s">
        <v>604</v>
      </c>
    </row>
    <row r="57" spans="1:5" x14ac:dyDescent="0.25">
      <c r="A57" s="1">
        <v>56</v>
      </c>
      <c r="B57" s="1" t="s">
        <v>131</v>
      </c>
      <c r="C57" s="1">
        <v>3000</v>
      </c>
      <c r="E57" s="412" t="s">
        <v>603</v>
      </c>
    </row>
    <row r="58" spans="1:5" x14ac:dyDescent="0.25">
      <c r="A58" s="1">
        <v>57</v>
      </c>
      <c r="B58" s="1" t="s">
        <v>69</v>
      </c>
      <c r="C58" s="1">
        <v>303</v>
      </c>
      <c r="E58" s="412" t="s">
        <v>575</v>
      </c>
    </row>
    <row r="59" spans="1:5" x14ac:dyDescent="0.25">
      <c r="A59" s="1">
        <v>58</v>
      </c>
      <c r="B59" s="1" t="s">
        <v>70</v>
      </c>
      <c r="C59" s="1">
        <v>304</v>
      </c>
      <c r="E59" s="412" t="s">
        <v>576</v>
      </c>
    </row>
    <row r="60" spans="1:5" x14ac:dyDescent="0.25">
      <c r="A60" s="1">
        <v>59</v>
      </c>
      <c r="B60" s="1" t="s">
        <v>698</v>
      </c>
      <c r="C60" s="1">
        <v>102</v>
      </c>
      <c r="E60" s="412" t="s">
        <v>580</v>
      </c>
    </row>
    <row r="61" spans="1:5" x14ac:dyDescent="0.25">
      <c r="A61" s="1">
        <v>60</v>
      </c>
      <c r="B61" s="1" t="s">
        <v>98</v>
      </c>
      <c r="C61" s="1">
        <v>1000</v>
      </c>
      <c r="E61" s="412" t="s">
        <v>589</v>
      </c>
    </row>
    <row r="62" spans="1:5" x14ac:dyDescent="0.25">
      <c r="A62" s="1">
        <v>61</v>
      </c>
      <c r="B62" s="1" t="s">
        <v>700</v>
      </c>
      <c r="C62" s="1">
        <v>610</v>
      </c>
      <c r="E62" s="412" t="s">
        <v>587</v>
      </c>
    </row>
    <row r="63" spans="1:5" x14ac:dyDescent="0.25">
      <c r="A63" s="1">
        <v>62</v>
      </c>
      <c r="B63" s="1" t="s">
        <v>138</v>
      </c>
      <c r="C63" s="1">
        <v>3060</v>
      </c>
      <c r="E63" s="412" t="s">
        <v>630</v>
      </c>
    </row>
    <row r="64" spans="1:5" x14ac:dyDescent="0.25">
      <c r="A64" s="1">
        <v>63</v>
      </c>
      <c r="B64" s="1" t="s">
        <v>121</v>
      </c>
      <c r="C64" s="1">
        <v>2200</v>
      </c>
      <c r="E64" s="412"/>
    </row>
    <row r="65" spans="1:5" x14ac:dyDescent="0.25">
      <c r="A65" s="1">
        <v>64</v>
      </c>
      <c r="B65" s="1" t="s">
        <v>106</v>
      </c>
      <c r="C65" s="1">
        <v>1560</v>
      </c>
      <c r="E65" s="412"/>
    </row>
    <row r="66" spans="1:5" x14ac:dyDescent="0.25">
      <c r="A66" s="1">
        <v>65</v>
      </c>
      <c r="B66" s="1" t="s">
        <v>125</v>
      </c>
      <c r="C66" s="1">
        <v>2600</v>
      </c>
      <c r="E66" s="412" t="s">
        <v>601</v>
      </c>
    </row>
    <row r="67" spans="1:5" x14ac:dyDescent="0.25">
      <c r="A67" s="1">
        <v>66</v>
      </c>
      <c r="B67" s="1" t="s">
        <v>124</v>
      </c>
      <c r="C67" s="1">
        <v>2500</v>
      </c>
      <c r="E67" s="412" t="s">
        <v>600</v>
      </c>
    </row>
    <row r="68" spans="1:5" x14ac:dyDescent="0.25">
      <c r="A68" s="1">
        <v>67</v>
      </c>
      <c r="B68" s="1" t="s">
        <v>115</v>
      </c>
      <c r="C68" s="1">
        <v>1590</v>
      </c>
      <c r="E68" s="412" t="s">
        <v>595</v>
      </c>
    </row>
    <row r="69" spans="1:5" x14ac:dyDescent="0.25">
      <c r="A69" s="1">
        <v>68</v>
      </c>
      <c r="B69" s="1" t="s">
        <v>116</v>
      </c>
      <c r="C69" s="1">
        <v>1700</v>
      </c>
      <c r="E69" s="412"/>
    </row>
    <row r="70" spans="1:5" x14ac:dyDescent="0.25">
      <c r="A70" s="1">
        <v>69</v>
      </c>
      <c r="B70" s="1" t="s">
        <v>100</v>
      </c>
      <c r="C70" s="1">
        <v>1300</v>
      </c>
      <c r="E70" s="412" t="s">
        <v>591</v>
      </c>
    </row>
    <row r="71" spans="1:5" x14ac:dyDescent="0.25">
      <c r="A71" s="1">
        <v>70</v>
      </c>
      <c r="B71" s="1" t="s">
        <v>110</v>
      </c>
      <c r="C71" s="1">
        <v>1582</v>
      </c>
      <c r="E71" s="412" t="s">
        <v>606</v>
      </c>
    </row>
    <row r="72" spans="1:5" x14ac:dyDescent="0.25">
      <c r="A72" s="1">
        <v>71</v>
      </c>
      <c r="B72" s="1" t="s">
        <v>701</v>
      </c>
      <c r="C72" s="1">
        <v>2650</v>
      </c>
      <c r="E72" s="412" t="s">
        <v>618</v>
      </c>
    </row>
    <row r="73" spans="1:5" x14ac:dyDescent="0.25">
      <c r="A73" s="1">
        <v>72</v>
      </c>
      <c r="B73" s="1" t="s">
        <v>136</v>
      </c>
      <c r="C73" s="1">
        <v>3040</v>
      </c>
      <c r="E73" s="412" t="s">
        <v>629</v>
      </c>
    </row>
    <row r="74" spans="1:5" x14ac:dyDescent="0.25">
      <c r="A74" s="1">
        <v>73</v>
      </c>
      <c r="B74" s="1" t="s">
        <v>88</v>
      </c>
      <c r="C74" s="1">
        <v>513</v>
      </c>
      <c r="E74" s="412" t="s">
        <v>631</v>
      </c>
    </row>
    <row r="75" spans="1:5" x14ac:dyDescent="0.25">
      <c r="A75" s="1">
        <v>74</v>
      </c>
      <c r="B75" s="1" t="s">
        <v>130</v>
      </c>
      <c r="C75" s="1">
        <v>2950</v>
      </c>
      <c r="E75" s="412" t="s">
        <v>602</v>
      </c>
    </row>
    <row r="76" spans="1:5" x14ac:dyDescent="0.25">
      <c r="A76" s="1">
        <v>75</v>
      </c>
      <c r="B76" s="1" t="s">
        <v>128</v>
      </c>
      <c r="C76" s="1">
        <v>2800</v>
      </c>
      <c r="E76" s="412" t="s">
        <v>621</v>
      </c>
    </row>
    <row r="77" spans="1:5" x14ac:dyDescent="0.25">
      <c r="A77" s="1">
        <v>76</v>
      </c>
      <c r="B77" s="1" t="s">
        <v>67</v>
      </c>
      <c r="C77" s="1">
        <v>300</v>
      </c>
      <c r="E77" s="412" t="s">
        <v>573</v>
      </c>
    </row>
    <row r="78" spans="1:5" x14ac:dyDescent="0.25">
      <c r="A78" s="1">
        <v>77</v>
      </c>
      <c r="B78" s="1" t="s">
        <v>80</v>
      </c>
      <c r="C78" s="1">
        <v>504</v>
      </c>
      <c r="E78" s="412" t="s">
        <v>614</v>
      </c>
    </row>
    <row r="79" spans="1:5" x14ac:dyDescent="0.25">
      <c r="A79" s="1">
        <v>78</v>
      </c>
      <c r="B79" s="1" t="s">
        <v>114</v>
      </c>
      <c r="C79" s="1">
        <v>1586</v>
      </c>
      <c r="E79" s="412"/>
    </row>
    <row r="80" spans="1:5" x14ac:dyDescent="0.25">
      <c r="A80" s="1">
        <v>79</v>
      </c>
      <c r="B80" s="1" t="s">
        <v>93</v>
      </c>
      <c r="C80" s="1">
        <v>608</v>
      </c>
      <c r="E80" s="412" t="s">
        <v>586</v>
      </c>
    </row>
    <row r="81" spans="1:5" x14ac:dyDescent="0.25">
      <c r="A81" s="1">
        <v>80</v>
      </c>
      <c r="B81" s="1" t="s">
        <v>81</v>
      </c>
      <c r="C81" s="1">
        <v>505</v>
      </c>
      <c r="E81" s="412" t="s">
        <v>624</v>
      </c>
    </row>
    <row r="82" spans="1:5" x14ac:dyDescent="0.25">
      <c r="A82" s="1">
        <v>81</v>
      </c>
      <c r="B82" s="1" t="s">
        <v>139</v>
      </c>
      <c r="C82" s="1">
        <v>3100</v>
      </c>
      <c r="E82" s="412"/>
    </row>
  </sheetData>
  <mergeCells count="1">
    <mergeCell ref="A1:C1"/>
  </mergeCells>
  <printOptions horizontalCentered="1"/>
  <pageMargins left="0.11811023622047245" right="0" top="0.74803149606299213" bottom="0.35433070866141736" header="0.31496062992125984" footer="0.11811023622047245"/>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6C214-0B91-4AC6-8BF0-69BED74743F1}">
  <sheetPr codeName="Foglio2"/>
  <dimension ref="A1:C90"/>
  <sheetViews>
    <sheetView topLeftCell="A2" workbookViewId="0">
      <selection activeCell="B5" sqref="B5"/>
    </sheetView>
  </sheetViews>
  <sheetFormatPr defaultColWidth="8.85546875" defaultRowHeight="12.75" x14ac:dyDescent="0.2"/>
  <cols>
    <col min="1" max="1" width="4.28515625" style="21" customWidth="1"/>
    <col min="2" max="2" width="76.42578125" style="14" customWidth="1"/>
    <col min="3" max="3" width="6.7109375" style="18" customWidth="1"/>
    <col min="4" max="16384" width="8.85546875" style="14"/>
  </cols>
  <sheetData>
    <row r="1" spans="1:3" ht="23.45" customHeight="1" x14ac:dyDescent="0.2">
      <c r="A1" s="19" t="s">
        <v>489</v>
      </c>
      <c r="B1" s="16" t="s">
        <v>400</v>
      </c>
      <c r="C1" s="16" t="s">
        <v>399</v>
      </c>
    </row>
    <row r="2" spans="1:3" x14ac:dyDescent="0.2">
      <c r="A2" s="20">
        <v>1</v>
      </c>
      <c r="B2" s="17" t="s">
        <v>490</v>
      </c>
      <c r="C2" s="401">
        <v>0</v>
      </c>
    </row>
    <row r="3" spans="1:3" x14ac:dyDescent="0.2">
      <c r="A3" s="20">
        <v>2</v>
      </c>
      <c r="B3" s="15" t="s">
        <v>401</v>
      </c>
      <c r="C3" s="401" t="s">
        <v>712</v>
      </c>
    </row>
    <row r="4" spans="1:3" x14ac:dyDescent="0.2">
      <c r="A4" s="20">
        <v>3</v>
      </c>
      <c r="B4" s="15" t="s">
        <v>402</v>
      </c>
      <c r="C4" s="401" t="s">
        <v>713</v>
      </c>
    </row>
    <row r="5" spans="1:3" x14ac:dyDescent="0.2">
      <c r="A5" s="20">
        <v>4</v>
      </c>
      <c r="B5" s="15" t="s">
        <v>403</v>
      </c>
      <c r="C5" s="401" t="s">
        <v>714</v>
      </c>
    </row>
    <row r="6" spans="1:3" x14ac:dyDescent="0.2">
      <c r="A6" s="20">
        <v>5</v>
      </c>
      <c r="B6" s="15" t="s">
        <v>404</v>
      </c>
      <c r="C6" s="401" t="s">
        <v>715</v>
      </c>
    </row>
    <row r="7" spans="1:3" x14ac:dyDescent="0.2">
      <c r="A7" s="20">
        <v>6</v>
      </c>
      <c r="B7" s="15" t="s">
        <v>405</v>
      </c>
      <c r="C7" s="401" t="s">
        <v>716</v>
      </c>
    </row>
    <row r="8" spans="1:3" x14ac:dyDescent="0.2">
      <c r="A8" s="20">
        <v>7</v>
      </c>
      <c r="B8" s="15" t="s">
        <v>406</v>
      </c>
      <c r="C8" s="401" t="s">
        <v>717</v>
      </c>
    </row>
    <row r="9" spans="1:3" x14ac:dyDescent="0.2">
      <c r="A9" s="20">
        <v>8</v>
      </c>
      <c r="B9" s="15" t="s">
        <v>407</v>
      </c>
      <c r="C9" s="401" t="s">
        <v>718</v>
      </c>
    </row>
    <row r="10" spans="1:3" x14ac:dyDescent="0.2">
      <c r="A10" s="20">
        <v>9</v>
      </c>
      <c r="B10" s="15" t="s">
        <v>408</v>
      </c>
      <c r="C10" s="401" t="s">
        <v>719</v>
      </c>
    </row>
    <row r="11" spans="1:3" x14ac:dyDescent="0.2">
      <c r="A11" s="20">
        <v>10</v>
      </c>
      <c r="B11" s="15" t="s">
        <v>409</v>
      </c>
      <c r="C11" s="401" t="s">
        <v>791</v>
      </c>
    </row>
    <row r="12" spans="1:3" x14ac:dyDescent="0.2">
      <c r="A12" s="20">
        <v>11</v>
      </c>
      <c r="B12" s="15" t="s">
        <v>410</v>
      </c>
      <c r="C12" s="401" t="s">
        <v>792</v>
      </c>
    </row>
    <row r="13" spans="1:3" x14ac:dyDescent="0.2">
      <c r="A13" s="20">
        <v>12</v>
      </c>
      <c r="B13" s="15" t="s">
        <v>411</v>
      </c>
      <c r="C13" s="401" t="s">
        <v>793</v>
      </c>
    </row>
    <row r="14" spans="1:3" x14ac:dyDescent="0.2">
      <c r="A14" s="20">
        <v>13</v>
      </c>
      <c r="B14" s="15" t="s">
        <v>412</v>
      </c>
      <c r="C14" s="401" t="s">
        <v>794</v>
      </c>
    </row>
    <row r="15" spans="1:3" x14ac:dyDescent="0.2">
      <c r="A15" s="20">
        <v>14</v>
      </c>
      <c r="B15" s="15" t="s">
        <v>413</v>
      </c>
      <c r="C15" s="401" t="s">
        <v>795</v>
      </c>
    </row>
    <row r="16" spans="1:3" x14ac:dyDescent="0.2">
      <c r="A16" s="20">
        <v>15</v>
      </c>
      <c r="B16" s="15" t="s">
        <v>414</v>
      </c>
      <c r="C16" s="401" t="s">
        <v>796</v>
      </c>
    </row>
    <row r="17" spans="1:3" ht="25.5" x14ac:dyDescent="0.2">
      <c r="A17" s="20">
        <v>16</v>
      </c>
      <c r="B17" s="15" t="s">
        <v>415</v>
      </c>
      <c r="C17" s="401" t="s">
        <v>797</v>
      </c>
    </row>
    <row r="18" spans="1:3" x14ac:dyDescent="0.2">
      <c r="A18" s="20">
        <v>17</v>
      </c>
      <c r="B18" s="15" t="s">
        <v>416</v>
      </c>
      <c r="C18" s="401" t="s">
        <v>798</v>
      </c>
    </row>
    <row r="19" spans="1:3" x14ac:dyDescent="0.2">
      <c r="A19" s="20">
        <v>18</v>
      </c>
      <c r="B19" s="15" t="s">
        <v>417</v>
      </c>
      <c r="C19" s="401" t="s">
        <v>799</v>
      </c>
    </row>
    <row r="20" spans="1:3" x14ac:dyDescent="0.2">
      <c r="A20" s="20">
        <v>19</v>
      </c>
      <c r="B20" s="15" t="s">
        <v>418</v>
      </c>
      <c r="C20" s="401" t="s">
        <v>800</v>
      </c>
    </row>
    <row r="21" spans="1:3" x14ac:dyDescent="0.2">
      <c r="A21" s="20">
        <v>20</v>
      </c>
      <c r="B21" s="15" t="s">
        <v>419</v>
      </c>
      <c r="C21" s="401" t="s">
        <v>801</v>
      </c>
    </row>
    <row r="22" spans="1:3" x14ac:dyDescent="0.2">
      <c r="A22" s="20">
        <v>21</v>
      </c>
      <c r="B22" s="15" t="s">
        <v>420</v>
      </c>
      <c r="C22" s="401" t="s">
        <v>802</v>
      </c>
    </row>
    <row r="23" spans="1:3" x14ac:dyDescent="0.2">
      <c r="A23" s="20">
        <v>22</v>
      </c>
      <c r="B23" s="15" t="s">
        <v>421</v>
      </c>
      <c r="C23" s="401" t="s">
        <v>803</v>
      </c>
    </row>
    <row r="24" spans="1:3" x14ac:dyDescent="0.2">
      <c r="A24" s="20">
        <v>23</v>
      </c>
      <c r="B24" s="15" t="s">
        <v>422</v>
      </c>
      <c r="C24" s="401" t="s">
        <v>804</v>
      </c>
    </row>
    <row r="25" spans="1:3" x14ac:dyDescent="0.2">
      <c r="A25" s="20">
        <v>24</v>
      </c>
      <c r="B25" s="15" t="s">
        <v>423</v>
      </c>
      <c r="C25" s="401" t="s">
        <v>805</v>
      </c>
    </row>
    <row r="26" spans="1:3" x14ac:dyDescent="0.2">
      <c r="A26" s="20">
        <v>25</v>
      </c>
      <c r="B26" s="15" t="s">
        <v>424</v>
      </c>
      <c r="C26" s="401" t="s">
        <v>806</v>
      </c>
    </row>
    <row r="27" spans="1:3" ht="25.5" x14ac:dyDescent="0.2">
      <c r="A27" s="20">
        <v>26</v>
      </c>
      <c r="B27" s="15" t="s">
        <v>425</v>
      </c>
      <c r="C27" s="401" t="s">
        <v>807</v>
      </c>
    </row>
    <row r="28" spans="1:3" ht="25.5" x14ac:dyDescent="0.2">
      <c r="A28" s="20">
        <v>27</v>
      </c>
      <c r="B28" s="15" t="s">
        <v>426</v>
      </c>
      <c r="C28" s="401" t="s">
        <v>808</v>
      </c>
    </row>
    <row r="29" spans="1:3" x14ac:dyDescent="0.2">
      <c r="A29" s="20">
        <v>28</v>
      </c>
      <c r="B29" s="15" t="s">
        <v>427</v>
      </c>
      <c r="C29" s="401" t="s">
        <v>809</v>
      </c>
    </row>
    <row r="30" spans="1:3" x14ac:dyDescent="0.2">
      <c r="A30" s="20">
        <v>29</v>
      </c>
      <c r="B30" s="15" t="s">
        <v>428</v>
      </c>
      <c r="C30" s="401" t="s">
        <v>810</v>
      </c>
    </row>
    <row r="31" spans="1:3" x14ac:dyDescent="0.2">
      <c r="A31" s="20">
        <v>30</v>
      </c>
      <c r="B31" s="15" t="s">
        <v>429</v>
      </c>
      <c r="C31" s="401" t="s">
        <v>811</v>
      </c>
    </row>
    <row r="32" spans="1:3" x14ac:dyDescent="0.2">
      <c r="A32" s="20">
        <v>31</v>
      </c>
      <c r="B32" s="15" t="s">
        <v>430</v>
      </c>
      <c r="C32" s="401" t="s">
        <v>812</v>
      </c>
    </row>
    <row r="33" spans="1:3" x14ac:dyDescent="0.2">
      <c r="A33" s="20">
        <v>32</v>
      </c>
      <c r="B33" s="15" t="s">
        <v>431</v>
      </c>
      <c r="C33" s="401" t="s">
        <v>813</v>
      </c>
    </row>
    <row r="34" spans="1:3" x14ac:dyDescent="0.2">
      <c r="A34" s="20">
        <v>33</v>
      </c>
      <c r="B34" s="15" t="s">
        <v>432</v>
      </c>
      <c r="C34" s="401" t="s">
        <v>814</v>
      </c>
    </row>
    <row r="35" spans="1:3" x14ac:dyDescent="0.2">
      <c r="A35" s="20">
        <v>34</v>
      </c>
      <c r="B35" s="15" t="s">
        <v>433</v>
      </c>
      <c r="C35" s="401" t="s">
        <v>815</v>
      </c>
    </row>
    <row r="36" spans="1:3" x14ac:dyDescent="0.2">
      <c r="A36" s="20">
        <v>35</v>
      </c>
      <c r="B36" s="15" t="s">
        <v>434</v>
      </c>
      <c r="C36" s="401" t="s">
        <v>816</v>
      </c>
    </row>
    <row r="37" spans="1:3" x14ac:dyDescent="0.2">
      <c r="A37" s="20">
        <v>36</v>
      </c>
      <c r="B37" s="15" t="s">
        <v>435</v>
      </c>
      <c r="C37" s="401" t="s">
        <v>817</v>
      </c>
    </row>
    <row r="38" spans="1:3" x14ac:dyDescent="0.2">
      <c r="A38" s="20">
        <v>37</v>
      </c>
      <c r="B38" s="15" t="s">
        <v>436</v>
      </c>
      <c r="C38" s="401" t="s">
        <v>818</v>
      </c>
    </row>
    <row r="39" spans="1:3" x14ac:dyDescent="0.2">
      <c r="A39" s="20">
        <v>38</v>
      </c>
      <c r="B39" s="15" t="s">
        <v>437</v>
      </c>
      <c r="C39" s="401" t="s">
        <v>819</v>
      </c>
    </row>
    <row r="40" spans="1:3" x14ac:dyDescent="0.2">
      <c r="A40" s="20">
        <v>39</v>
      </c>
      <c r="B40" s="15" t="s">
        <v>438</v>
      </c>
      <c r="C40" s="401" t="s">
        <v>820</v>
      </c>
    </row>
    <row r="41" spans="1:3" x14ac:dyDescent="0.2">
      <c r="A41" s="20">
        <v>40</v>
      </c>
      <c r="B41" s="15" t="s">
        <v>439</v>
      </c>
      <c r="C41" s="401" t="s">
        <v>821</v>
      </c>
    </row>
    <row r="42" spans="1:3" x14ac:dyDescent="0.2">
      <c r="A42" s="20">
        <v>41</v>
      </c>
      <c r="B42" s="15" t="s">
        <v>440</v>
      </c>
      <c r="C42" s="401" t="s">
        <v>822</v>
      </c>
    </row>
    <row r="43" spans="1:3" x14ac:dyDescent="0.2">
      <c r="A43" s="20">
        <v>42</v>
      </c>
      <c r="B43" s="15" t="s">
        <v>441</v>
      </c>
      <c r="C43" s="401" t="s">
        <v>823</v>
      </c>
    </row>
    <row r="44" spans="1:3" x14ac:dyDescent="0.2">
      <c r="A44" s="20">
        <v>43</v>
      </c>
      <c r="B44" s="15" t="s">
        <v>442</v>
      </c>
      <c r="C44" s="401" t="s">
        <v>824</v>
      </c>
    </row>
    <row r="45" spans="1:3" x14ac:dyDescent="0.2">
      <c r="A45" s="20">
        <v>44</v>
      </c>
      <c r="B45" s="15" t="s">
        <v>443</v>
      </c>
      <c r="C45" s="401" t="s">
        <v>825</v>
      </c>
    </row>
    <row r="46" spans="1:3" x14ac:dyDescent="0.2">
      <c r="A46" s="20">
        <v>45</v>
      </c>
      <c r="B46" s="15" t="s">
        <v>444</v>
      </c>
      <c r="C46" s="401" t="s">
        <v>826</v>
      </c>
    </row>
    <row r="47" spans="1:3" x14ac:dyDescent="0.2">
      <c r="A47" s="20">
        <v>46</v>
      </c>
      <c r="B47" s="15" t="s">
        <v>445</v>
      </c>
      <c r="C47" s="401" t="s">
        <v>827</v>
      </c>
    </row>
    <row r="48" spans="1:3" x14ac:dyDescent="0.2">
      <c r="A48" s="20">
        <v>47</v>
      </c>
      <c r="B48" s="15" t="s">
        <v>446</v>
      </c>
      <c r="C48" s="401" t="s">
        <v>828</v>
      </c>
    </row>
    <row r="49" spans="1:3" x14ac:dyDescent="0.2">
      <c r="A49" s="20">
        <v>48</v>
      </c>
      <c r="B49" s="15" t="s">
        <v>447</v>
      </c>
      <c r="C49" s="401" t="s">
        <v>829</v>
      </c>
    </row>
    <row r="50" spans="1:3" x14ac:dyDescent="0.2">
      <c r="A50" s="20">
        <v>49</v>
      </c>
      <c r="B50" s="15" t="s">
        <v>448</v>
      </c>
      <c r="C50" s="401" t="s">
        <v>830</v>
      </c>
    </row>
    <row r="51" spans="1:3" x14ac:dyDescent="0.2">
      <c r="A51" s="20">
        <v>50</v>
      </c>
      <c r="B51" s="15" t="s">
        <v>449</v>
      </c>
      <c r="C51" s="401" t="s">
        <v>831</v>
      </c>
    </row>
    <row r="52" spans="1:3" x14ac:dyDescent="0.2">
      <c r="A52" s="20">
        <v>51</v>
      </c>
      <c r="B52" s="15" t="s">
        <v>450</v>
      </c>
      <c r="C52" s="401" t="s">
        <v>832</v>
      </c>
    </row>
    <row r="53" spans="1:3" x14ac:dyDescent="0.2">
      <c r="A53" s="20">
        <v>52</v>
      </c>
      <c r="B53" s="15" t="s">
        <v>451</v>
      </c>
      <c r="C53" s="401" t="s">
        <v>833</v>
      </c>
    </row>
    <row r="54" spans="1:3" ht="25.5" x14ac:dyDescent="0.2">
      <c r="A54" s="20">
        <v>53</v>
      </c>
      <c r="B54" s="15" t="s">
        <v>452</v>
      </c>
      <c r="C54" s="401" t="s">
        <v>834</v>
      </c>
    </row>
    <row r="55" spans="1:3" x14ac:dyDescent="0.2">
      <c r="A55" s="20">
        <v>54</v>
      </c>
      <c r="B55" s="15" t="s">
        <v>453</v>
      </c>
      <c r="C55" s="401" t="s">
        <v>835</v>
      </c>
    </row>
    <row r="56" spans="1:3" x14ac:dyDescent="0.2">
      <c r="A56" s="20">
        <v>55</v>
      </c>
      <c r="B56" s="15" t="s">
        <v>454</v>
      </c>
      <c r="C56" s="401" t="s">
        <v>836</v>
      </c>
    </row>
    <row r="57" spans="1:3" x14ac:dyDescent="0.2">
      <c r="A57" s="20">
        <v>56</v>
      </c>
      <c r="B57" s="15" t="s">
        <v>455</v>
      </c>
      <c r="C57" s="401" t="s">
        <v>837</v>
      </c>
    </row>
    <row r="58" spans="1:3" x14ac:dyDescent="0.2">
      <c r="A58" s="20">
        <v>57</v>
      </c>
      <c r="B58" s="15" t="s">
        <v>456</v>
      </c>
      <c r="C58" s="401" t="s">
        <v>838</v>
      </c>
    </row>
    <row r="59" spans="1:3" x14ac:dyDescent="0.2">
      <c r="A59" s="20">
        <v>58</v>
      </c>
      <c r="B59" s="15" t="s">
        <v>457</v>
      </c>
      <c r="C59" s="401" t="s">
        <v>839</v>
      </c>
    </row>
    <row r="60" spans="1:3" x14ac:dyDescent="0.2">
      <c r="A60" s="20">
        <v>59</v>
      </c>
      <c r="B60" s="15" t="s">
        <v>458</v>
      </c>
      <c r="C60" s="401" t="s">
        <v>840</v>
      </c>
    </row>
    <row r="61" spans="1:3" x14ac:dyDescent="0.2">
      <c r="A61" s="20">
        <v>60</v>
      </c>
      <c r="B61" s="15" t="s">
        <v>459</v>
      </c>
      <c r="C61" s="401" t="s">
        <v>841</v>
      </c>
    </row>
    <row r="62" spans="1:3" x14ac:dyDescent="0.2">
      <c r="A62" s="20">
        <v>61</v>
      </c>
      <c r="B62" s="15" t="s">
        <v>460</v>
      </c>
      <c r="C62" s="401" t="s">
        <v>842</v>
      </c>
    </row>
    <row r="63" spans="1:3" x14ac:dyDescent="0.2">
      <c r="A63" s="20">
        <v>62</v>
      </c>
      <c r="B63" s="15" t="s">
        <v>461</v>
      </c>
      <c r="C63" s="401" t="s">
        <v>843</v>
      </c>
    </row>
    <row r="64" spans="1:3" x14ac:dyDescent="0.2">
      <c r="A64" s="20">
        <v>63</v>
      </c>
      <c r="B64" s="15" t="s">
        <v>462</v>
      </c>
      <c r="C64" s="401" t="s">
        <v>844</v>
      </c>
    </row>
    <row r="65" spans="1:3" x14ac:dyDescent="0.2">
      <c r="A65" s="20">
        <v>64</v>
      </c>
      <c r="B65" s="15" t="s">
        <v>463</v>
      </c>
      <c r="C65" s="401" t="s">
        <v>845</v>
      </c>
    </row>
    <row r="66" spans="1:3" x14ac:dyDescent="0.2">
      <c r="A66" s="20">
        <v>65</v>
      </c>
      <c r="B66" s="15" t="s">
        <v>464</v>
      </c>
      <c r="C66" s="401" t="s">
        <v>846</v>
      </c>
    </row>
    <row r="67" spans="1:3" x14ac:dyDescent="0.2">
      <c r="A67" s="20">
        <v>66</v>
      </c>
      <c r="B67" s="15" t="s">
        <v>465</v>
      </c>
      <c r="C67" s="401" t="s">
        <v>847</v>
      </c>
    </row>
    <row r="68" spans="1:3" x14ac:dyDescent="0.2">
      <c r="A68" s="20">
        <v>67</v>
      </c>
      <c r="B68" s="15" t="s">
        <v>466</v>
      </c>
      <c r="C68" s="401" t="s">
        <v>848</v>
      </c>
    </row>
    <row r="69" spans="1:3" x14ac:dyDescent="0.2">
      <c r="A69" s="20">
        <v>68</v>
      </c>
      <c r="B69" s="15" t="s">
        <v>467</v>
      </c>
      <c r="C69" s="401" t="s">
        <v>849</v>
      </c>
    </row>
    <row r="70" spans="1:3" x14ac:dyDescent="0.2">
      <c r="A70" s="20">
        <v>69</v>
      </c>
      <c r="B70" s="15" t="s">
        <v>468</v>
      </c>
      <c r="C70" s="401" t="s">
        <v>850</v>
      </c>
    </row>
    <row r="71" spans="1:3" x14ac:dyDescent="0.2">
      <c r="A71" s="20">
        <v>70</v>
      </c>
      <c r="B71" s="15" t="s">
        <v>469</v>
      </c>
      <c r="C71" s="401" t="s">
        <v>851</v>
      </c>
    </row>
    <row r="72" spans="1:3" ht="25.5" x14ac:dyDescent="0.2">
      <c r="A72" s="20">
        <v>71</v>
      </c>
      <c r="B72" s="15" t="s">
        <v>470</v>
      </c>
      <c r="C72" s="401" t="s">
        <v>852</v>
      </c>
    </row>
    <row r="73" spans="1:3" x14ac:dyDescent="0.2">
      <c r="A73" s="20">
        <v>72</v>
      </c>
      <c r="B73" s="15" t="s">
        <v>471</v>
      </c>
      <c r="C73" s="401" t="s">
        <v>853</v>
      </c>
    </row>
    <row r="74" spans="1:3" x14ac:dyDescent="0.2">
      <c r="A74" s="20">
        <v>73</v>
      </c>
      <c r="B74" s="15" t="s">
        <v>472</v>
      </c>
      <c r="C74" s="401" t="s">
        <v>854</v>
      </c>
    </row>
    <row r="75" spans="1:3" x14ac:dyDescent="0.2">
      <c r="A75" s="20">
        <v>74</v>
      </c>
      <c r="B75" s="15" t="s">
        <v>473</v>
      </c>
      <c r="C75" s="401" t="s">
        <v>855</v>
      </c>
    </row>
    <row r="76" spans="1:3" x14ac:dyDescent="0.2">
      <c r="A76" s="20">
        <v>75</v>
      </c>
      <c r="B76" s="15" t="s">
        <v>474</v>
      </c>
      <c r="C76" s="401" t="s">
        <v>856</v>
      </c>
    </row>
    <row r="77" spans="1:3" x14ac:dyDescent="0.2">
      <c r="A77" s="20">
        <v>76</v>
      </c>
      <c r="B77" s="15" t="s">
        <v>475</v>
      </c>
      <c r="C77" s="401" t="s">
        <v>857</v>
      </c>
    </row>
    <row r="78" spans="1:3" x14ac:dyDescent="0.2">
      <c r="A78" s="20">
        <v>77</v>
      </c>
      <c r="B78" s="15" t="s">
        <v>476</v>
      </c>
      <c r="C78" s="401" t="s">
        <v>858</v>
      </c>
    </row>
    <row r="79" spans="1:3" x14ac:dyDescent="0.2">
      <c r="A79" s="20">
        <v>78</v>
      </c>
      <c r="B79" s="15" t="s">
        <v>477</v>
      </c>
      <c r="C79" s="401" t="s">
        <v>859</v>
      </c>
    </row>
    <row r="80" spans="1:3" x14ac:dyDescent="0.2">
      <c r="A80" s="20">
        <v>79</v>
      </c>
      <c r="B80" s="15" t="s">
        <v>478</v>
      </c>
      <c r="C80" s="401" t="s">
        <v>860</v>
      </c>
    </row>
    <row r="81" spans="1:3" x14ac:dyDescent="0.2">
      <c r="A81" s="20">
        <v>80</v>
      </c>
      <c r="B81" s="15" t="s">
        <v>479</v>
      </c>
      <c r="C81" s="401" t="s">
        <v>861</v>
      </c>
    </row>
    <row r="82" spans="1:3" x14ac:dyDescent="0.2">
      <c r="A82" s="20">
        <v>81</v>
      </c>
      <c r="B82" s="15" t="s">
        <v>480</v>
      </c>
      <c r="C82" s="401" t="s">
        <v>862</v>
      </c>
    </row>
    <row r="83" spans="1:3" x14ac:dyDescent="0.2">
      <c r="A83" s="20">
        <v>82</v>
      </c>
      <c r="B83" s="15" t="s">
        <v>481</v>
      </c>
      <c r="C83" s="401" t="s">
        <v>863</v>
      </c>
    </row>
    <row r="84" spans="1:3" x14ac:dyDescent="0.2">
      <c r="A84" s="20">
        <v>83</v>
      </c>
      <c r="B84" s="15" t="s">
        <v>482</v>
      </c>
      <c r="C84" s="401" t="s">
        <v>864</v>
      </c>
    </row>
    <row r="85" spans="1:3" x14ac:dyDescent="0.2">
      <c r="A85" s="20">
        <v>84</v>
      </c>
      <c r="B85" s="15" t="s">
        <v>483</v>
      </c>
      <c r="C85" s="401" t="s">
        <v>865</v>
      </c>
    </row>
    <row r="86" spans="1:3" x14ac:dyDescent="0.2">
      <c r="A86" s="20">
        <v>85</v>
      </c>
      <c r="B86" s="15" t="s">
        <v>484</v>
      </c>
      <c r="C86" s="401" t="s">
        <v>866</v>
      </c>
    </row>
    <row r="87" spans="1:3" x14ac:dyDescent="0.2">
      <c r="A87" s="20">
        <v>86</v>
      </c>
      <c r="B87" s="15" t="s">
        <v>485</v>
      </c>
      <c r="C87" s="401" t="s">
        <v>867</v>
      </c>
    </row>
    <row r="88" spans="1:3" x14ac:dyDescent="0.2">
      <c r="A88" s="20">
        <v>87</v>
      </c>
      <c r="B88" s="15" t="s">
        <v>486</v>
      </c>
      <c r="C88" s="401" t="s">
        <v>868</v>
      </c>
    </row>
    <row r="89" spans="1:3" ht="25.5" x14ac:dyDescent="0.2">
      <c r="A89" s="20">
        <v>88</v>
      </c>
      <c r="B89" s="15" t="s">
        <v>487</v>
      </c>
      <c r="C89" s="401" t="s">
        <v>869</v>
      </c>
    </row>
    <row r="90" spans="1:3" x14ac:dyDescent="0.2">
      <c r="A90" s="20">
        <v>89</v>
      </c>
      <c r="B90" s="15" t="s">
        <v>488</v>
      </c>
      <c r="C90" s="401" t="s">
        <v>870</v>
      </c>
    </row>
  </sheetData>
  <phoneticPr fontId="59"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glio41"/>
  <dimension ref="A1:K108"/>
  <sheetViews>
    <sheetView workbookViewId="0">
      <selection activeCell="B5" sqref="B5"/>
    </sheetView>
  </sheetViews>
  <sheetFormatPr defaultColWidth="9.140625" defaultRowHeight="14.25" x14ac:dyDescent="0.2"/>
  <cols>
    <col min="1" max="1" width="5.28515625" style="10" customWidth="1"/>
    <col min="2" max="2" width="23.85546875" style="10" bestFit="1" customWidth="1"/>
    <col min="3" max="3" width="6.28515625" style="10" customWidth="1"/>
    <col min="4" max="4" width="25.7109375" style="10" customWidth="1"/>
    <col min="5" max="5" width="23" style="10" customWidth="1"/>
    <col min="6" max="6" width="19.28515625" style="10" bestFit="1" customWidth="1"/>
    <col min="7" max="16384" width="9.140625" style="10"/>
  </cols>
  <sheetData>
    <row r="1" spans="1:6" s="7" customFormat="1" ht="26.45" customHeight="1" x14ac:dyDescent="0.2">
      <c r="A1" s="3">
        <v>1</v>
      </c>
      <c r="B1" s="4" t="s">
        <v>140</v>
      </c>
      <c r="C1" s="4"/>
      <c r="D1" s="5" t="s">
        <v>141</v>
      </c>
      <c r="E1" s="5" t="s">
        <v>142</v>
      </c>
      <c r="F1" s="6"/>
    </row>
    <row r="2" spans="1:6" s="7" customFormat="1" ht="12.75" x14ac:dyDescent="0.2">
      <c r="A2" s="8">
        <v>2</v>
      </c>
      <c r="B2" s="7" t="s">
        <v>271</v>
      </c>
      <c r="C2" s="7" t="s">
        <v>272</v>
      </c>
      <c r="D2" s="7" t="s">
        <v>178</v>
      </c>
      <c r="E2" s="9" t="s">
        <v>151</v>
      </c>
      <c r="F2" s="9" t="s">
        <v>151</v>
      </c>
    </row>
    <row r="3" spans="1:6" s="7" customFormat="1" ht="12.75" x14ac:dyDescent="0.2">
      <c r="A3" s="8">
        <v>3</v>
      </c>
      <c r="B3" s="7" t="s">
        <v>265</v>
      </c>
      <c r="C3" s="7" t="s">
        <v>266</v>
      </c>
      <c r="D3" s="7" t="s">
        <v>178</v>
      </c>
      <c r="E3" s="9" t="s">
        <v>151</v>
      </c>
      <c r="F3" s="9" t="s">
        <v>151</v>
      </c>
    </row>
    <row r="4" spans="1:6" s="7" customFormat="1" ht="12.75" x14ac:dyDescent="0.2">
      <c r="A4" s="8">
        <v>4</v>
      </c>
      <c r="B4" s="7" t="s">
        <v>259</v>
      </c>
      <c r="C4" s="7" t="s">
        <v>260</v>
      </c>
      <c r="D4" s="7" t="s">
        <v>178</v>
      </c>
      <c r="E4" s="9" t="s">
        <v>151</v>
      </c>
      <c r="F4" s="9" t="s">
        <v>151</v>
      </c>
    </row>
    <row r="5" spans="1:6" s="7" customFormat="1" ht="12.75" x14ac:dyDescent="0.2">
      <c r="A5" s="8">
        <v>5</v>
      </c>
      <c r="B5" s="7" t="s">
        <v>311</v>
      </c>
      <c r="C5" s="7" t="s">
        <v>312</v>
      </c>
      <c r="D5" s="7" t="s">
        <v>178</v>
      </c>
      <c r="E5" s="9" t="s">
        <v>151</v>
      </c>
      <c r="F5" s="9" t="s">
        <v>151</v>
      </c>
    </row>
    <row r="6" spans="1:6" s="7" customFormat="1" ht="12.75" x14ac:dyDescent="0.2">
      <c r="A6" s="8">
        <v>6</v>
      </c>
      <c r="B6" s="7" t="s">
        <v>143</v>
      </c>
      <c r="C6" s="7" t="s">
        <v>144</v>
      </c>
      <c r="D6" s="7" t="s">
        <v>145</v>
      </c>
      <c r="E6" s="9" t="s">
        <v>146</v>
      </c>
      <c r="F6" s="7" t="s">
        <v>147</v>
      </c>
    </row>
    <row r="7" spans="1:6" s="7" customFormat="1" ht="12.75" x14ac:dyDescent="0.2">
      <c r="A7" s="8">
        <v>7</v>
      </c>
      <c r="B7" s="7" t="s">
        <v>148</v>
      </c>
      <c r="C7" s="7" t="s">
        <v>149</v>
      </c>
      <c r="D7" s="7" t="s">
        <v>150</v>
      </c>
      <c r="E7" s="9" t="s">
        <v>151</v>
      </c>
      <c r="F7" s="9" t="s">
        <v>151</v>
      </c>
    </row>
    <row r="8" spans="1:6" s="7" customFormat="1" ht="12.75" x14ac:dyDescent="0.2">
      <c r="A8" s="8">
        <v>8</v>
      </c>
      <c r="B8" s="7" t="s">
        <v>152</v>
      </c>
      <c r="C8" s="7" t="s">
        <v>153</v>
      </c>
      <c r="D8" s="7" t="s">
        <v>154</v>
      </c>
      <c r="E8" s="9" t="s">
        <v>155</v>
      </c>
      <c r="F8" s="7" t="s">
        <v>147</v>
      </c>
    </row>
    <row r="9" spans="1:6" s="7" customFormat="1" ht="12.75" x14ac:dyDescent="0.2">
      <c r="A9" s="8">
        <v>9</v>
      </c>
      <c r="B9" s="7" t="s">
        <v>156</v>
      </c>
      <c r="C9" s="7" t="s">
        <v>157</v>
      </c>
      <c r="D9" s="7" t="s">
        <v>158</v>
      </c>
      <c r="E9" s="9" t="s">
        <v>151</v>
      </c>
      <c r="F9" s="9" t="s">
        <v>151</v>
      </c>
    </row>
    <row r="10" spans="1:6" s="7" customFormat="1" ht="12.75" x14ac:dyDescent="0.2">
      <c r="A10" s="8">
        <v>10</v>
      </c>
      <c r="B10" s="7" t="s">
        <v>159</v>
      </c>
      <c r="C10" s="7" t="s">
        <v>160</v>
      </c>
      <c r="D10" s="7" t="s">
        <v>154</v>
      </c>
      <c r="E10" s="9" t="s">
        <v>155</v>
      </c>
      <c r="F10" s="7" t="s">
        <v>147</v>
      </c>
    </row>
    <row r="11" spans="1:6" s="7" customFormat="1" ht="12.75" x14ac:dyDescent="0.2">
      <c r="A11" s="8">
        <v>11</v>
      </c>
      <c r="B11" s="7" t="s">
        <v>161</v>
      </c>
      <c r="C11" s="7" t="s">
        <v>162</v>
      </c>
      <c r="D11" s="7" t="s">
        <v>163</v>
      </c>
      <c r="E11" s="9" t="s">
        <v>164</v>
      </c>
      <c r="F11" s="7" t="s">
        <v>147</v>
      </c>
    </row>
    <row r="12" spans="1:6" s="7" customFormat="1" ht="12.75" x14ac:dyDescent="0.2">
      <c r="A12" s="8">
        <v>12</v>
      </c>
      <c r="B12" s="7" t="s">
        <v>165</v>
      </c>
      <c r="C12" s="7" t="s">
        <v>166</v>
      </c>
      <c r="D12" s="7" t="s">
        <v>167</v>
      </c>
      <c r="E12" s="9" t="s">
        <v>155</v>
      </c>
      <c r="F12" s="7" t="s">
        <v>147</v>
      </c>
    </row>
    <row r="13" spans="1:6" s="7" customFormat="1" ht="12.75" x14ac:dyDescent="0.2">
      <c r="A13" s="8">
        <v>13</v>
      </c>
      <c r="B13" s="7" t="s">
        <v>168</v>
      </c>
      <c r="C13" s="7" t="s">
        <v>169</v>
      </c>
      <c r="D13" s="7" t="s">
        <v>150</v>
      </c>
      <c r="E13" s="9" t="s">
        <v>151</v>
      </c>
      <c r="F13" s="9" t="s">
        <v>151</v>
      </c>
    </row>
    <row r="14" spans="1:6" s="7" customFormat="1" ht="12.75" x14ac:dyDescent="0.2">
      <c r="A14" s="8">
        <v>14</v>
      </c>
      <c r="B14" s="7" t="s">
        <v>170</v>
      </c>
      <c r="C14" s="7" t="s">
        <v>171</v>
      </c>
      <c r="D14" s="7" t="s">
        <v>172</v>
      </c>
      <c r="E14" s="9" t="s">
        <v>164</v>
      </c>
      <c r="F14" s="7" t="s">
        <v>147</v>
      </c>
    </row>
    <row r="15" spans="1:6" s="7" customFormat="1" ht="12.75" x14ac:dyDescent="0.2">
      <c r="A15" s="8">
        <v>15</v>
      </c>
      <c r="B15" s="7" t="s">
        <v>173</v>
      </c>
      <c r="C15" s="7" t="s">
        <v>174</v>
      </c>
      <c r="D15" s="7" t="s">
        <v>175</v>
      </c>
      <c r="E15" s="9" t="s">
        <v>164</v>
      </c>
      <c r="F15" s="7" t="s">
        <v>147</v>
      </c>
    </row>
    <row r="16" spans="1:6" s="7" customFormat="1" ht="12.75" x14ac:dyDescent="0.2">
      <c r="A16" s="8">
        <v>16</v>
      </c>
      <c r="B16" s="7" t="s">
        <v>176</v>
      </c>
      <c r="C16" s="7" t="s">
        <v>177</v>
      </c>
      <c r="D16" s="7" t="s">
        <v>178</v>
      </c>
      <c r="E16" s="9" t="s">
        <v>151</v>
      </c>
      <c r="F16" s="9" t="s">
        <v>151</v>
      </c>
    </row>
    <row r="17" spans="1:6" s="7" customFormat="1" ht="12.75" x14ac:dyDescent="0.2">
      <c r="A17" s="8">
        <v>17</v>
      </c>
      <c r="B17" s="7" t="s">
        <v>179</v>
      </c>
      <c r="C17" s="7" t="s">
        <v>180</v>
      </c>
      <c r="D17" s="7" t="s">
        <v>150</v>
      </c>
      <c r="E17" s="9" t="s">
        <v>151</v>
      </c>
      <c r="F17" s="9" t="s">
        <v>151</v>
      </c>
    </row>
    <row r="18" spans="1:6" s="7" customFormat="1" ht="12.75" x14ac:dyDescent="0.2">
      <c r="A18" s="8">
        <v>18</v>
      </c>
      <c r="B18" s="7" t="s">
        <v>181</v>
      </c>
      <c r="C18" s="7" t="s">
        <v>182</v>
      </c>
      <c r="D18" s="7" t="s">
        <v>183</v>
      </c>
      <c r="E18" s="9" t="s">
        <v>184</v>
      </c>
      <c r="F18" s="9" t="s">
        <v>184</v>
      </c>
    </row>
    <row r="19" spans="1:6" s="7" customFormat="1" ht="12.75" x14ac:dyDescent="0.2">
      <c r="A19" s="8">
        <v>19</v>
      </c>
      <c r="B19" s="7" t="s">
        <v>185</v>
      </c>
      <c r="C19" s="7" t="s">
        <v>186</v>
      </c>
      <c r="D19" s="7" t="s">
        <v>172</v>
      </c>
      <c r="E19" s="9" t="s">
        <v>164</v>
      </c>
      <c r="F19" s="7" t="s">
        <v>147</v>
      </c>
    </row>
    <row r="20" spans="1:6" s="7" customFormat="1" ht="12.75" x14ac:dyDescent="0.2">
      <c r="A20" s="8">
        <v>20</v>
      </c>
      <c r="B20" s="7" t="s">
        <v>187</v>
      </c>
      <c r="C20" s="7" t="s">
        <v>188</v>
      </c>
      <c r="D20" s="7" t="s">
        <v>189</v>
      </c>
      <c r="E20" s="9" t="s">
        <v>184</v>
      </c>
      <c r="F20" s="9" t="s">
        <v>184</v>
      </c>
    </row>
    <row r="21" spans="1:6" s="7" customFormat="1" ht="12.75" x14ac:dyDescent="0.2">
      <c r="A21" s="8">
        <v>21</v>
      </c>
      <c r="B21" s="7" t="s">
        <v>190</v>
      </c>
      <c r="C21" s="7" t="s">
        <v>191</v>
      </c>
      <c r="D21" s="7" t="s">
        <v>175</v>
      </c>
      <c r="E21" s="9" t="s">
        <v>164</v>
      </c>
      <c r="F21" s="7" t="s">
        <v>147</v>
      </c>
    </row>
    <row r="22" spans="1:6" s="7" customFormat="1" ht="12.75" x14ac:dyDescent="0.2">
      <c r="A22" s="8">
        <v>22</v>
      </c>
      <c r="B22" s="7" t="s">
        <v>192</v>
      </c>
      <c r="C22" s="7" t="s">
        <v>193</v>
      </c>
      <c r="D22" s="7" t="s">
        <v>178</v>
      </c>
      <c r="E22" s="9" t="s">
        <v>151</v>
      </c>
      <c r="F22" s="9" t="s">
        <v>151</v>
      </c>
    </row>
    <row r="23" spans="1:6" s="7" customFormat="1" ht="12.75" x14ac:dyDescent="0.2">
      <c r="A23" s="8">
        <v>23</v>
      </c>
      <c r="B23" s="7" t="s">
        <v>194</v>
      </c>
      <c r="C23" s="7" t="s">
        <v>195</v>
      </c>
      <c r="D23" s="7" t="s">
        <v>175</v>
      </c>
      <c r="E23" s="9" t="s">
        <v>164</v>
      </c>
      <c r="F23" s="7" t="s">
        <v>147</v>
      </c>
    </row>
    <row r="24" spans="1:6" s="7" customFormat="1" ht="12.75" x14ac:dyDescent="0.2">
      <c r="A24" s="8">
        <v>24</v>
      </c>
      <c r="B24" s="7" t="s">
        <v>196</v>
      </c>
      <c r="C24" s="7" t="s">
        <v>197</v>
      </c>
      <c r="D24" s="7" t="s">
        <v>198</v>
      </c>
      <c r="E24" s="9" t="s">
        <v>184</v>
      </c>
      <c r="F24" s="9" t="s">
        <v>184</v>
      </c>
    </row>
    <row r="25" spans="1:6" s="7" customFormat="1" ht="12.75" x14ac:dyDescent="0.2">
      <c r="A25" s="8">
        <v>25</v>
      </c>
      <c r="B25" s="7" t="s">
        <v>199</v>
      </c>
      <c r="C25" s="7" t="s">
        <v>200</v>
      </c>
      <c r="D25" s="7" t="s">
        <v>201</v>
      </c>
      <c r="E25" s="9" t="s">
        <v>146</v>
      </c>
      <c r="F25" s="7" t="s">
        <v>147</v>
      </c>
    </row>
    <row r="26" spans="1:6" s="7" customFormat="1" ht="12.75" x14ac:dyDescent="0.2">
      <c r="A26" s="8">
        <v>26</v>
      </c>
      <c r="B26" s="7" t="s">
        <v>202</v>
      </c>
      <c r="C26" s="7" t="s">
        <v>203</v>
      </c>
      <c r="D26" s="7" t="s">
        <v>204</v>
      </c>
      <c r="E26" s="9" t="s">
        <v>164</v>
      </c>
      <c r="F26" s="7" t="s">
        <v>147</v>
      </c>
    </row>
    <row r="27" spans="1:6" s="7" customFormat="1" ht="12.75" x14ac:dyDescent="0.2">
      <c r="A27" s="8">
        <v>27</v>
      </c>
      <c r="B27" s="7" t="s">
        <v>205</v>
      </c>
      <c r="C27" s="7" t="s">
        <v>206</v>
      </c>
      <c r="D27" s="7" t="s">
        <v>172</v>
      </c>
      <c r="E27" s="9" t="s">
        <v>164</v>
      </c>
      <c r="F27" s="7" t="s">
        <v>147</v>
      </c>
    </row>
    <row r="28" spans="1:6" s="7" customFormat="1" ht="12.75" x14ac:dyDescent="0.2">
      <c r="A28" s="8">
        <v>28</v>
      </c>
      <c r="B28" s="7" t="s">
        <v>207</v>
      </c>
      <c r="C28" s="7" t="s">
        <v>208</v>
      </c>
      <c r="D28" s="7" t="s">
        <v>163</v>
      </c>
      <c r="E28" s="9" t="s">
        <v>164</v>
      </c>
      <c r="F28" s="7" t="s">
        <v>147</v>
      </c>
    </row>
    <row r="29" spans="1:6" s="7" customFormat="1" ht="12.75" x14ac:dyDescent="0.2">
      <c r="A29" s="8">
        <v>29</v>
      </c>
      <c r="B29" s="7" t="s">
        <v>209</v>
      </c>
      <c r="C29" s="7" t="s">
        <v>210</v>
      </c>
      <c r="D29" s="7" t="s">
        <v>145</v>
      </c>
      <c r="E29" s="9" t="s">
        <v>146</v>
      </c>
      <c r="F29" s="7" t="s">
        <v>147</v>
      </c>
    </row>
    <row r="30" spans="1:6" s="7" customFormat="1" ht="12.75" x14ac:dyDescent="0.2">
      <c r="A30" s="8">
        <v>30</v>
      </c>
      <c r="B30" s="7" t="s">
        <v>211</v>
      </c>
      <c r="C30" s="7" t="s">
        <v>212</v>
      </c>
      <c r="D30" s="7" t="s">
        <v>150</v>
      </c>
      <c r="E30" s="9" t="s">
        <v>151</v>
      </c>
      <c r="F30" s="9" t="s">
        <v>151</v>
      </c>
    </row>
    <row r="31" spans="1:6" s="7" customFormat="1" ht="12.75" x14ac:dyDescent="0.2">
      <c r="A31" s="8">
        <v>31</v>
      </c>
      <c r="B31" s="7" t="s">
        <v>213</v>
      </c>
      <c r="C31" s="7" t="s">
        <v>214</v>
      </c>
      <c r="D31" s="7" t="s">
        <v>178</v>
      </c>
      <c r="E31" s="9" t="s">
        <v>151</v>
      </c>
      <c r="F31" s="9" t="s">
        <v>151</v>
      </c>
    </row>
    <row r="32" spans="1:6" s="7" customFormat="1" ht="12.75" x14ac:dyDescent="0.2">
      <c r="A32" s="8">
        <v>32</v>
      </c>
      <c r="B32" s="7" t="s">
        <v>215</v>
      </c>
      <c r="C32" s="7" t="s">
        <v>216</v>
      </c>
      <c r="D32" s="7" t="s">
        <v>178</v>
      </c>
      <c r="E32" s="9" t="s">
        <v>151</v>
      </c>
      <c r="F32" s="9" t="s">
        <v>151</v>
      </c>
    </row>
    <row r="33" spans="1:6" s="7" customFormat="1" ht="12.75" x14ac:dyDescent="0.2">
      <c r="A33" s="8">
        <v>33</v>
      </c>
      <c r="B33" s="7" t="s">
        <v>217</v>
      </c>
      <c r="C33" s="7" t="s">
        <v>218</v>
      </c>
      <c r="D33" s="7" t="s">
        <v>219</v>
      </c>
      <c r="E33" s="9" t="s">
        <v>164</v>
      </c>
      <c r="F33" s="7" t="s">
        <v>147</v>
      </c>
    </row>
    <row r="34" spans="1:6" s="7" customFormat="1" ht="12.75" x14ac:dyDescent="0.2">
      <c r="A34" s="8">
        <v>34</v>
      </c>
      <c r="B34" s="7" t="s">
        <v>220</v>
      </c>
      <c r="C34" s="7" t="s">
        <v>221</v>
      </c>
      <c r="D34" s="7" t="s">
        <v>145</v>
      </c>
      <c r="E34" s="9" t="s">
        <v>146</v>
      </c>
      <c r="F34" s="7" t="s">
        <v>147</v>
      </c>
    </row>
    <row r="35" spans="1:6" s="7" customFormat="1" ht="12.75" x14ac:dyDescent="0.2">
      <c r="A35" s="8">
        <v>35</v>
      </c>
      <c r="B35" s="7" t="s">
        <v>222</v>
      </c>
      <c r="C35" s="7" t="s">
        <v>223</v>
      </c>
      <c r="D35" s="7" t="s">
        <v>219</v>
      </c>
      <c r="E35" s="9" t="s">
        <v>164</v>
      </c>
      <c r="F35" s="7" t="s">
        <v>147</v>
      </c>
    </row>
    <row r="36" spans="1:6" s="7" customFormat="1" ht="12.75" x14ac:dyDescent="0.2">
      <c r="A36" s="8">
        <v>36</v>
      </c>
      <c r="B36" s="7" t="s">
        <v>224</v>
      </c>
      <c r="C36" s="7" t="s">
        <v>225</v>
      </c>
      <c r="D36" s="7" t="s">
        <v>145</v>
      </c>
      <c r="E36" s="9" t="s">
        <v>146</v>
      </c>
      <c r="F36" s="7" t="s">
        <v>147</v>
      </c>
    </row>
    <row r="37" spans="1:6" s="7" customFormat="1" ht="12.75" x14ac:dyDescent="0.2">
      <c r="A37" s="8">
        <v>37</v>
      </c>
      <c r="B37" s="7" t="s">
        <v>226</v>
      </c>
      <c r="C37" s="7" t="s">
        <v>227</v>
      </c>
      <c r="D37" s="7" t="s">
        <v>189</v>
      </c>
      <c r="E37" s="9" t="s">
        <v>184</v>
      </c>
      <c r="F37" s="9" t="s">
        <v>184</v>
      </c>
    </row>
    <row r="38" spans="1:6" s="7" customFormat="1" ht="12.75" x14ac:dyDescent="0.2">
      <c r="A38" s="8">
        <v>38</v>
      </c>
      <c r="B38" s="7" t="s">
        <v>228</v>
      </c>
      <c r="C38" s="7" t="s">
        <v>229</v>
      </c>
      <c r="D38" s="7" t="s">
        <v>189</v>
      </c>
      <c r="E38" s="9" t="s">
        <v>184</v>
      </c>
      <c r="F38" s="9" t="s">
        <v>184</v>
      </c>
    </row>
    <row r="39" spans="1:6" s="7" customFormat="1" ht="12.75" x14ac:dyDescent="0.2">
      <c r="A39" s="8">
        <v>39</v>
      </c>
      <c r="B39" s="7" t="s">
        <v>230</v>
      </c>
      <c r="C39" s="7" t="s">
        <v>231</v>
      </c>
      <c r="D39" s="7" t="s">
        <v>175</v>
      </c>
      <c r="E39" s="9" t="s">
        <v>164</v>
      </c>
      <c r="F39" s="7" t="s">
        <v>147</v>
      </c>
    </row>
    <row r="40" spans="1:6" s="7" customFormat="1" ht="12.75" x14ac:dyDescent="0.2">
      <c r="A40" s="8">
        <v>40</v>
      </c>
      <c r="B40" s="7" t="s">
        <v>232</v>
      </c>
      <c r="C40" s="7" t="s">
        <v>233</v>
      </c>
      <c r="D40" s="7" t="s">
        <v>167</v>
      </c>
      <c r="E40" s="9" t="s">
        <v>155</v>
      </c>
      <c r="F40" s="7" t="s">
        <v>147</v>
      </c>
    </row>
    <row r="41" spans="1:6" s="7" customFormat="1" ht="12.75" x14ac:dyDescent="0.2">
      <c r="A41" s="8">
        <v>41</v>
      </c>
      <c r="B41" s="7" t="s">
        <v>234</v>
      </c>
      <c r="C41" s="7" t="s">
        <v>235</v>
      </c>
      <c r="D41" s="7" t="s">
        <v>154</v>
      </c>
      <c r="E41" s="9" t="s">
        <v>155</v>
      </c>
      <c r="F41" s="7" t="s">
        <v>147</v>
      </c>
    </row>
    <row r="42" spans="1:6" s="7" customFormat="1" ht="12.75" x14ac:dyDescent="0.2">
      <c r="A42" s="8">
        <v>42</v>
      </c>
      <c r="B42" s="7" t="s">
        <v>236</v>
      </c>
      <c r="C42" s="7" t="s">
        <v>237</v>
      </c>
      <c r="D42" s="7" t="s">
        <v>238</v>
      </c>
      <c r="E42" s="9" t="s">
        <v>155</v>
      </c>
      <c r="F42" s="7" t="s">
        <v>147</v>
      </c>
    </row>
    <row r="43" spans="1:6" s="7" customFormat="1" ht="12.75" x14ac:dyDescent="0.2">
      <c r="A43" s="8">
        <v>43</v>
      </c>
      <c r="B43" s="7" t="s">
        <v>239</v>
      </c>
      <c r="C43" s="7" t="s">
        <v>240</v>
      </c>
      <c r="D43" s="7" t="s">
        <v>241</v>
      </c>
      <c r="E43" s="9" t="s">
        <v>151</v>
      </c>
      <c r="F43" s="9" t="s">
        <v>151</v>
      </c>
    </row>
    <row r="44" spans="1:6" s="7" customFormat="1" ht="12.75" x14ac:dyDescent="0.2">
      <c r="A44" s="8">
        <v>44</v>
      </c>
      <c r="B44" s="7" t="s">
        <v>242</v>
      </c>
      <c r="C44" s="7" t="s">
        <v>243</v>
      </c>
      <c r="D44" s="7" t="s">
        <v>244</v>
      </c>
      <c r="E44" s="9" t="s">
        <v>184</v>
      </c>
      <c r="F44" s="9" t="s">
        <v>184</v>
      </c>
    </row>
    <row r="45" spans="1:6" s="7" customFormat="1" ht="12.75" x14ac:dyDescent="0.2">
      <c r="A45" s="8">
        <v>45</v>
      </c>
      <c r="B45" s="7" t="s">
        <v>245</v>
      </c>
      <c r="C45" s="7" t="s">
        <v>246</v>
      </c>
      <c r="D45" s="7" t="s">
        <v>167</v>
      </c>
      <c r="E45" s="9" t="s">
        <v>155</v>
      </c>
      <c r="F45" s="7" t="s">
        <v>147</v>
      </c>
    </row>
    <row r="46" spans="1:6" s="7" customFormat="1" ht="12.75" x14ac:dyDescent="0.2">
      <c r="A46" s="8">
        <v>46</v>
      </c>
      <c r="B46" s="7" t="s">
        <v>247</v>
      </c>
      <c r="C46" s="7" t="s">
        <v>248</v>
      </c>
      <c r="D46" s="7" t="s">
        <v>241</v>
      </c>
      <c r="E46" s="9" t="s">
        <v>151</v>
      </c>
      <c r="F46" s="9" t="s">
        <v>151</v>
      </c>
    </row>
    <row r="47" spans="1:6" s="7" customFormat="1" ht="12.75" x14ac:dyDescent="0.2">
      <c r="A47" s="8">
        <v>47</v>
      </c>
      <c r="B47" s="7" t="s">
        <v>249</v>
      </c>
      <c r="C47" s="7" t="s">
        <v>250</v>
      </c>
      <c r="D47" s="7" t="s">
        <v>204</v>
      </c>
      <c r="E47" s="9" t="s">
        <v>164</v>
      </c>
      <c r="F47" s="7" t="s">
        <v>147</v>
      </c>
    </row>
    <row r="48" spans="1:6" s="7" customFormat="1" ht="12.75" x14ac:dyDescent="0.2">
      <c r="A48" s="8">
        <v>48</v>
      </c>
      <c r="B48" s="7" t="s">
        <v>251</v>
      </c>
      <c r="C48" s="7" t="s">
        <v>252</v>
      </c>
      <c r="D48" s="7" t="s">
        <v>219</v>
      </c>
      <c r="E48" s="9" t="s">
        <v>164</v>
      </c>
      <c r="F48" s="7" t="s">
        <v>147</v>
      </c>
    </row>
    <row r="49" spans="1:11" s="7" customFormat="1" ht="12.75" x14ac:dyDescent="0.2">
      <c r="A49" s="8">
        <v>49</v>
      </c>
      <c r="B49" s="7" t="s">
        <v>253</v>
      </c>
      <c r="C49" s="7" t="s">
        <v>254</v>
      </c>
      <c r="D49" s="7" t="s">
        <v>178</v>
      </c>
      <c r="E49" s="9" t="s">
        <v>151</v>
      </c>
      <c r="F49" s="9" t="s">
        <v>151</v>
      </c>
    </row>
    <row r="50" spans="1:11" s="7" customFormat="1" ht="12.75" x14ac:dyDescent="0.2">
      <c r="A50" s="8">
        <v>50</v>
      </c>
      <c r="B50" s="7" t="s">
        <v>255</v>
      </c>
      <c r="C50" s="7" t="s">
        <v>256</v>
      </c>
      <c r="D50" s="7" t="s">
        <v>175</v>
      </c>
      <c r="E50" s="9" t="s">
        <v>164</v>
      </c>
      <c r="F50" s="7" t="s">
        <v>147</v>
      </c>
    </row>
    <row r="51" spans="1:11" s="7" customFormat="1" ht="12.75" x14ac:dyDescent="0.2">
      <c r="A51" s="8">
        <v>51</v>
      </c>
      <c r="B51" s="7" t="s">
        <v>257</v>
      </c>
      <c r="C51" s="7" t="s">
        <v>258</v>
      </c>
      <c r="D51" s="7" t="s">
        <v>167</v>
      </c>
      <c r="E51" s="9" t="s">
        <v>155</v>
      </c>
      <c r="F51" s="7" t="s">
        <v>147</v>
      </c>
    </row>
    <row r="52" spans="1:11" s="7" customFormat="1" ht="12.75" x14ac:dyDescent="0.2">
      <c r="A52" s="8">
        <v>52</v>
      </c>
      <c r="B52" s="7" t="s">
        <v>261</v>
      </c>
      <c r="C52" s="7" t="s">
        <v>262</v>
      </c>
      <c r="D52" s="7" t="s">
        <v>238</v>
      </c>
      <c r="E52" s="9" t="s">
        <v>155</v>
      </c>
      <c r="F52" s="7" t="s">
        <v>147</v>
      </c>
    </row>
    <row r="53" spans="1:11" s="7" customFormat="1" ht="12.75" x14ac:dyDescent="0.2">
      <c r="A53" s="8">
        <v>53</v>
      </c>
      <c r="B53" s="7" t="s">
        <v>263</v>
      </c>
      <c r="C53" s="7" t="s">
        <v>264</v>
      </c>
      <c r="D53" s="7" t="s">
        <v>167</v>
      </c>
      <c r="E53" s="9" t="s">
        <v>155</v>
      </c>
      <c r="F53" s="7" t="s">
        <v>147</v>
      </c>
    </row>
    <row r="54" spans="1:11" s="7" customFormat="1" ht="12.75" x14ac:dyDescent="0.2">
      <c r="A54" s="8">
        <v>54</v>
      </c>
      <c r="B54" s="7" t="s">
        <v>267</v>
      </c>
      <c r="C54" s="7" t="s">
        <v>268</v>
      </c>
      <c r="D54" s="7" t="s">
        <v>154</v>
      </c>
      <c r="E54" s="9" t="s">
        <v>155</v>
      </c>
      <c r="F54" s="7" t="s">
        <v>147</v>
      </c>
    </row>
    <row r="55" spans="1:11" s="7" customFormat="1" ht="12.75" x14ac:dyDescent="0.2">
      <c r="A55" s="8">
        <v>55</v>
      </c>
      <c r="B55" s="7" t="s">
        <v>269</v>
      </c>
      <c r="C55" s="7" t="s">
        <v>270</v>
      </c>
      <c r="D55" s="7" t="s">
        <v>145</v>
      </c>
      <c r="E55" s="9" t="s">
        <v>146</v>
      </c>
      <c r="F55" s="7" t="s">
        <v>147</v>
      </c>
    </row>
    <row r="56" spans="1:11" s="7" customFormat="1" ht="12.75" x14ac:dyDescent="0.2">
      <c r="A56" s="8">
        <v>56</v>
      </c>
      <c r="B56" s="7" t="s">
        <v>273</v>
      </c>
      <c r="C56" s="7" t="s">
        <v>274</v>
      </c>
      <c r="D56" s="7" t="s">
        <v>178</v>
      </c>
      <c r="E56" s="9" t="s">
        <v>151</v>
      </c>
      <c r="F56" s="9" t="s">
        <v>151</v>
      </c>
    </row>
    <row r="57" spans="1:11" s="7" customFormat="1" ht="12.75" x14ac:dyDescent="0.2">
      <c r="A57" s="8">
        <v>57</v>
      </c>
      <c r="B57" s="7" t="s">
        <v>275</v>
      </c>
      <c r="C57" s="7" t="s">
        <v>276</v>
      </c>
      <c r="D57" s="7" t="s">
        <v>189</v>
      </c>
      <c r="E57" s="9" t="s">
        <v>184</v>
      </c>
      <c r="F57" s="9" t="s">
        <v>184</v>
      </c>
    </row>
    <row r="58" spans="1:11" s="7" customFormat="1" ht="12.75" x14ac:dyDescent="0.2">
      <c r="A58" s="8">
        <v>58</v>
      </c>
      <c r="B58" s="7" t="s">
        <v>277</v>
      </c>
      <c r="C58" s="7" t="s">
        <v>278</v>
      </c>
      <c r="D58" s="7" t="s">
        <v>167</v>
      </c>
      <c r="E58" s="9" t="s">
        <v>155</v>
      </c>
      <c r="F58" s="7" t="s">
        <v>147</v>
      </c>
    </row>
    <row r="59" spans="1:11" s="7" customFormat="1" ht="12.75" x14ac:dyDescent="0.2">
      <c r="A59" s="8">
        <v>59</v>
      </c>
      <c r="B59" s="7" t="s">
        <v>279</v>
      </c>
      <c r="C59" s="7" t="s">
        <v>280</v>
      </c>
      <c r="D59" s="7" t="s">
        <v>315</v>
      </c>
      <c r="E59" s="9" t="s">
        <v>164</v>
      </c>
      <c r="F59" s="7" t="s">
        <v>147</v>
      </c>
      <c r="G59" s="9"/>
      <c r="I59" s="9"/>
      <c r="K59" s="9"/>
    </row>
    <row r="60" spans="1:11" s="7" customFormat="1" ht="12.75" x14ac:dyDescent="0.2">
      <c r="A60" s="8">
        <v>60</v>
      </c>
      <c r="B60" s="7" t="s">
        <v>281</v>
      </c>
      <c r="C60" s="7" t="s">
        <v>282</v>
      </c>
      <c r="D60" s="7" t="s">
        <v>172</v>
      </c>
      <c r="E60" s="9" t="s">
        <v>164</v>
      </c>
      <c r="F60" s="7" t="s">
        <v>147</v>
      </c>
    </row>
    <row r="61" spans="1:11" s="7" customFormat="1" ht="12.75" x14ac:dyDescent="0.2">
      <c r="A61" s="8">
        <v>61</v>
      </c>
      <c r="B61" s="7" t="s">
        <v>283</v>
      </c>
      <c r="C61" s="7" t="s">
        <v>61</v>
      </c>
      <c r="D61" s="7" t="s">
        <v>150</v>
      </c>
      <c r="E61" s="9" t="s">
        <v>151</v>
      </c>
      <c r="F61" s="9" t="s">
        <v>151</v>
      </c>
    </row>
    <row r="62" spans="1:11" s="7" customFormat="1" ht="12.75" x14ac:dyDescent="0.2">
      <c r="A62" s="8">
        <v>62</v>
      </c>
      <c r="B62" s="7" t="s">
        <v>284</v>
      </c>
      <c r="C62" s="7" t="s">
        <v>285</v>
      </c>
      <c r="D62" s="7" t="s">
        <v>201</v>
      </c>
      <c r="E62" s="9" t="s">
        <v>146</v>
      </c>
      <c r="F62" s="7" t="s">
        <v>147</v>
      </c>
    </row>
    <row r="63" spans="1:11" s="7" customFormat="1" ht="12.75" x14ac:dyDescent="0.2">
      <c r="A63" s="8">
        <v>63</v>
      </c>
      <c r="B63" s="7" t="s">
        <v>286</v>
      </c>
      <c r="C63" s="7" t="s">
        <v>287</v>
      </c>
      <c r="D63" s="7" t="s">
        <v>201</v>
      </c>
      <c r="E63" s="9" t="s">
        <v>146</v>
      </c>
      <c r="F63" s="7" t="s">
        <v>147</v>
      </c>
    </row>
    <row r="64" spans="1:11" s="7" customFormat="1" ht="12.75" x14ac:dyDescent="0.2">
      <c r="A64" s="8">
        <v>64</v>
      </c>
      <c r="B64" s="7" t="s">
        <v>288</v>
      </c>
      <c r="C64" s="7" t="s">
        <v>289</v>
      </c>
      <c r="D64" s="7" t="s">
        <v>145</v>
      </c>
      <c r="E64" s="9" t="s">
        <v>146</v>
      </c>
      <c r="F64" s="7" t="s">
        <v>147</v>
      </c>
    </row>
    <row r="65" spans="1:6" s="7" customFormat="1" ht="12.75" x14ac:dyDescent="0.2">
      <c r="A65" s="8">
        <v>65</v>
      </c>
      <c r="B65" s="7" t="s">
        <v>290</v>
      </c>
      <c r="C65" s="7" t="s">
        <v>291</v>
      </c>
      <c r="D65" s="7" t="s">
        <v>189</v>
      </c>
      <c r="E65" s="9" t="s">
        <v>184</v>
      </c>
      <c r="F65" s="9" t="s">
        <v>184</v>
      </c>
    </row>
    <row r="66" spans="1:6" s="7" customFormat="1" ht="12.75" x14ac:dyDescent="0.2">
      <c r="A66" s="8">
        <v>66</v>
      </c>
      <c r="B66" s="7" t="s">
        <v>292</v>
      </c>
      <c r="C66" s="7" t="s">
        <v>293</v>
      </c>
      <c r="D66" s="7" t="s">
        <v>183</v>
      </c>
      <c r="E66" s="9" t="s">
        <v>184</v>
      </c>
      <c r="F66" s="9" t="s">
        <v>184</v>
      </c>
    </row>
    <row r="67" spans="1:6" s="7" customFormat="1" ht="12.75" x14ac:dyDescent="0.2">
      <c r="A67" s="8">
        <v>67</v>
      </c>
      <c r="B67" s="7" t="s">
        <v>294</v>
      </c>
      <c r="C67" s="7" t="s">
        <v>295</v>
      </c>
      <c r="D67" s="7" t="s">
        <v>163</v>
      </c>
      <c r="E67" s="9" t="s">
        <v>164</v>
      </c>
      <c r="F67" s="7" t="s">
        <v>147</v>
      </c>
    </row>
    <row r="68" spans="1:6" s="7" customFormat="1" ht="12.75" x14ac:dyDescent="0.2">
      <c r="A68" s="8">
        <v>68</v>
      </c>
      <c r="B68" s="7" t="s">
        <v>296</v>
      </c>
      <c r="C68" s="7" t="s">
        <v>297</v>
      </c>
      <c r="D68" s="7" t="s">
        <v>298</v>
      </c>
      <c r="E68" s="9" t="s">
        <v>155</v>
      </c>
      <c r="F68" s="7" t="s">
        <v>147</v>
      </c>
    </row>
    <row r="69" spans="1:6" s="7" customFormat="1" ht="12.75" x14ac:dyDescent="0.2">
      <c r="A69" s="8">
        <v>69</v>
      </c>
      <c r="B69" s="7" t="s">
        <v>299</v>
      </c>
      <c r="C69" s="7" t="s">
        <v>300</v>
      </c>
      <c r="D69" s="7" t="s">
        <v>167</v>
      </c>
      <c r="E69" s="9" t="s">
        <v>155</v>
      </c>
      <c r="F69" s="7" t="s">
        <v>147</v>
      </c>
    </row>
    <row r="70" spans="1:6" s="7" customFormat="1" ht="12.75" x14ac:dyDescent="0.2">
      <c r="A70" s="8">
        <v>70</v>
      </c>
      <c r="B70" s="7" t="s">
        <v>301</v>
      </c>
      <c r="C70" s="7" t="s">
        <v>302</v>
      </c>
      <c r="D70" s="7" t="s">
        <v>244</v>
      </c>
      <c r="E70" s="9" t="s">
        <v>184</v>
      </c>
      <c r="F70" s="9" t="s">
        <v>184</v>
      </c>
    </row>
    <row r="71" spans="1:6" s="7" customFormat="1" ht="12.75" x14ac:dyDescent="0.2">
      <c r="A71" s="8">
        <v>71</v>
      </c>
      <c r="B71" s="7" t="s">
        <v>303</v>
      </c>
      <c r="C71" s="7" t="s">
        <v>304</v>
      </c>
      <c r="D71" s="7" t="s">
        <v>167</v>
      </c>
      <c r="E71" s="9" t="s">
        <v>155</v>
      </c>
      <c r="F71" s="7" t="s">
        <v>147</v>
      </c>
    </row>
    <row r="72" spans="1:6" s="7" customFormat="1" ht="12.75" x14ac:dyDescent="0.2">
      <c r="A72" s="8">
        <v>72</v>
      </c>
      <c r="B72" s="7" t="s">
        <v>305</v>
      </c>
      <c r="C72" s="7" t="s">
        <v>306</v>
      </c>
      <c r="D72" s="7" t="s">
        <v>189</v>
      </c>
      <c r="E72" s="9" t="s">
        <v>184</v>
      </c>
      <c r="F72" s="9" t="s">
        <v>184</v>
      </c>
    </row>
    <row r="73" spans="1:6" s="7" customFormat="1" ht="12.75" x14ac:dyDescent="0.2">
      <c r="A73" s="8">
        <v>73</v>
      </c>
      <c r="B73" s="7" t="s">
        <v>307</v>
      </c>
      <c r="C73" s="7" t="s">
        <v>308</v>
      </c>
      <c r="D73" s="7" t="s">
        <v>167</v>
      </c>
      <c r="E73" s="9" t="s">
        <v>155</v>
      </c>
      <c r="F73" s="7" t="s">
        <v>147</v>
      </c>
    </row>
    <row r="74" spans="1:6" s="7" customFormat="1" ht="12.75" x14ac:dyDescent="0.2">
      <c r="A74" s="8">
        <v>74</v>
      </c>
      <c r="B74" s="7" t="s">
        <v>309</v>
      </c>
      <c r="C74" s="7" t="s">
        <v>310</v>
      </c>
      <c r="D74" s="7" t="s">
        <v>154</v>
      </c>
      <c r="E74" s="9" t="s">
        <v>155</v>
      </c>
      <c r="F74" s="7" t="s">
        <v>147</v>
      </c>
    </row>
    <row r="75" spans="1:6" s="7" customFormat="1" ht="12.75" x14ac:dyDescent="0.2">
      <c r="A75" s="8">
        <v>75</v>
      </c>
      <c r="B75" s="7" t="s">
        <v>313</v>
      </c>
      <c r="C75" s="7" t="s">
        <v>314</v>
      </c>
      <c r="D75" s="7" t="s">
        <v>315</v>
      </c>
      <c r="E75" s="9" t="s">
        <v>164</v>
      </c>
      <c r="F75" s="7" t="s">
        <v>147</v>
      </c>
    </row>
    <row r="76" spans="1:6" s="7" customFormat="1" ht="12.75" x14ac:dyDescent="0.2">
      <c r="A76" s="8">
        <v>76</v>
      </c>
      <c r="B76" s="7" t="s">
        <v>316</v>
      </c>
      <c r="C76" s="7" t="s">
        <v>317</v>
      </c>
      <c r="D76" s="7" t="s">
        <v>189</v>
      </c>
      <c r="E76" s="9" t="s">
        <v>184</v>
      </c>
      <c r="F76" s="9" t="s">
        <v>184</v>
      </c>
    </row>
    <row r="77" spans="1:6" s="7" customFormat="1" ht="12.75" x14ac:dyDescent="0.2">
      <c r="A77" s="8">
        <v>77</v>
      </c>
      <c r="B77" s="7" t="s">
        <v>318</v>
      </c>
      <c r="C77" s="7" t="s">
        <v>319</v>
      </c>
      <c r="D77" s="7" t="s">
        <v>219</v>
      </c>
      <c r="E77" s="9" t="s">
        <v>164</v>
      </c>
      <c r="F77" s="7" t="s">
        <v>147</v>
      </c>
    </row>
    <row r="78" spans="1:6" s="7" customFormat="1" ht="12.75" x14ac:dyDescent="0.2">
      <c r="A78" s="8">
        <v>78</v>
      </c>
      <c r="B78" s="7" t="s">
        <v>320</v>
      </c>
      <c r="C78" s="7" t="s">
        <v>321</v>
      </c>
      <c r="D78" s="7" t="s">
        <v>189</v>
      </c>
      <c r="E78" s="9" t="s">
        <v>184</v>
      </c>
      <c r="F78" s="9" t="s">
        <v>184</v>
      </c>
    </row>
    <row r="79" spans="1:6" s="7" customFormat="1" ht="12.75" x14ac:dyDescent="0.2">
      <c r="A79" s="8">
        <v>79</v>
      </c>
      <c r="B79" s="7" t="s">
        <v>322</v>
      </c>
      <c r="C79" s="7" t="s">
        <v>323</v>
      </c>
      <c r="D79" s="7" t="s">
        <v>145</v>
      </c>
      <c r="E79" s="9" t="s">
        <v>146</v>
      </c>
      <c r="F79" s="7" t="s">
        <v>147</v>
      </c>
    </row>
    <row r="80" spans="1:6" s="7" customFormat="1" ht="12.75" x14ac:dyDescent="0.2">
      <c r="A80" s="8">
        <v>80</v>
      </c>
      <c r="B80" s="7" t="s">
        <v>324</v>
      </c>
      <c r="C80" s="7" t="s">
        <v>325</v>
      </c>
      <c r="D80" s="7" t="s">
        <v>238</v>
      </c>
      <c r="E80" s="9" t="s">
        <v>155</v>
      </c>
      <c r="F80" s="7" t="s">
        <v>147</v>
      </c>
    </row>
    <row r="81" spans="1:6" s="7" customFormat="1" ht="12.75" x14ac:dyDescent="0.2">
      <c r="A81" s="8">
        <v>81</v>
      </c>
      <c r="B81" s="7" t="s">
        <v>326</v>
      </c>
      <c r="C81" s="7" t="s">
        <v>327</v>
      </c>
      <c r="D81" s="7" t="s">
        <v>238</v>
      </c>
      <c r="E81" s="9" t="s">
        <v>155</v>
      </c>
      <c r="F81" s="7" t="s">
        <v>147</v>
      </c>
    </row>
    <row r="82" spans="1:6" s="7" customFormat="1" ht="12.75" x14ac:dyDescent="0.2">
      <c r="A82" s="8">
        <v>82</v>
      </c>
      <c r="B82" s="7" t="s">
        <v>328</v>
      </c>
      <c r="C82" s="7" t="s">
        <v>329</v>
      </c>
      <c r="D82" s="7" t="s">
        <v>189</v>
      </c>
      <c r="E82" s="9" t="s">
        <v>184</v>
      </c>
      <c r="F82" s="9" t="s">
        <v>184</v>
      </c>
    </row>
    <row r="83" spans="1:6" s="7" customFormat="1" ht="12.75" x14ac:dyDescent="0.2">
      <c r="A83" s="8">
        <v>83</v>
      </c>
      <c r="B83" s="7" t="s">
        <v>330</v>
      </c>
      <c r="C83" s="7" t="s">
        <v>331</v>
      </c>
      <c r="D83" s="7" t="s">
        <v>183</v>
      </c>
      <c r="E83" s="9" t="s">
        <v>184</v>
      </c>
      <c r="F83" s="9" t="s">
        <v>184</v>
      </c>
    </row>
    <row r="84" spans="1:6" s="7" customFormat="1" ht="12.75" x14ac:dyDescent="0.2">
      <c r="A84" s="8">
        <v>84</v>
      </c>
      <c r="B84" s="7" t="s">
        <v>332</v>
      </c>
      <c r="C84" s="7" t="s">
        <v>333</v>
      </c>
      <c r="D84" s="7" t="s">
        <v>172</v>
      </c>
      <c r="E84" s="9" t="s">
        <v>164</v>
      </c>
      <c r="F84" s="7" t="s">
        <v>147</v>
      </c>
    </row>
    <row r="85" spans="1:6" s="7" customFormat="1" ht="12.75" x14ac:dyDescent="0.2">
      <c r="A85" s="8">
        <v>85</v>
      </c>
      <c r="B85" s="7" t="s">
        <v>334</v>
      </c>
      <c r="C85" s="7" t="s">
        <v>335</v>
      </c>
      <c r="D85" s="7" t="s">
        <v>167</v>
      </c>
      <c r="E85" s="9" t="s">
        <v>155</v>
      </c>
      <c r="F85" s="7" t="s">
        <v>147</v>
      </c>
    </row>
    <row r="86" spans="1:6" s="7" customFormat="1" ht="12.75" x14ac:dyDescent="0.2">
      <c r="A86" s="8">
        <v>86</v>
      </c>
      <c r="B86" s="7" t="s">
        <v>336</v>
      </c>
      <c r="C86" s="7" t="s">
        <v>337</v>
      </c>
      <c r="D86" s="7" t="s">
        <v>178</v>
      </c>
      <c r="E86" s="9" t="s">
        <v>151</v>
      </c>
      <c r="F86" s="9" t="s">
        <v>151</v>
      </c>
    </row>
    <row r="87" spans="1:6" s="7" customFormat="1" ht="12.75" x14ac:dyDescent="0.2">
      <c r="A87" s="8">
        <v>87</v>
      </c>
      <c r="B87" s="7" t="s">
        <v>338</v>
      </c>
      <c r="C87" s="7" t="s">
        <v>339</v>
      </c>
      <c r="D87" s="7" t="s">
        <v>241</v>
      </c>
      <c r="E87" s="9" t="s">
        <v>151</v>
      </c>
      <c r="F87" s="9" t="s">
        <v>151</v>
      </c>
    </row>
    <row r="88" spans="1:6" s="7" customFormat="1" ht="12.75" x14ac:dyDescent="0.2">
      <c r="A88" s="8">
        <v>88</v>
      </c>
      <c r="B88" s="7" t="s">
        <v>340</v>
      </c>
      <c r="C88" s="7" t="s">
        <v>341</v>
      </c>
      <c r="D88" s="7" t="s">
        <v>145</v>
      </c>
      <c r="E88" s="9" t="s">
        <v>146</v>
      </c>
      <c r="F88" s="7" t="s">
        <v>147</v>
      </c>
    </row>
    <row r="89" spans="1:6" s="7" customFormat="1" ht="12.75" x14ac:dyDescent="0.2">
      <c r="A89" s="8">
        <v>89</v>
      </c>
      <c r="B89" s="7" t="s">
        <v>342</v>
      </c>
      <c r="C89" s="7" t="s">
        <v>343</v>
      </c>
      <c r="D89" s="7" t="s">
        <v>201</v>
      </c>
      <c r="E89" s="9" t="s">
        <v>146</v>
      </c>
      <c r="F89" s="7" t="s">
        <v>147</v>
      </c>
    </row>
    <row r="90" spans="1:6" s="7" customFormat="1" ht="12.75" x14ac:dyDescent="0.2">
      <c r="A90" s="8">
        <v>90</v>
      </c>
      <c r="B90" s="7" t="s">
        <v>381</v>
      </c>
      <c r="C90" s="7" t="s">
        <v>382</v>
      </c>
      <c r="D90" s="7" t="s">
        <v>201</v>
      </c>
      <c r="E90" s="9" t="s">
        <v>146</v>
      </c>
      <c r="F90" s="7" t="s">
        <v>147</v>
      </c>
    </row>
    <row r="91" spans="1:6" s="7" customFormat="1" ht="12.75" x14ac:dyDescent="0.2">
      <c r="A91" s="8">
        <v>91</v>
      </c>
      <c r="B91" s="7" t="s">
        <v>344</v>
      </c>
      <c r="C91" s="7" t="s">
        <v>345</v>
      </c>
      <c r="D91" s="7" t="s">
        <v>241</v>
      </c>
      <c r="E91" s="9" t="s">
        <v>151</v>
      </c>
      <c r="F91" s="9" t="s">
        <v>151</v>
      </c>
    </row>
    <row r="92" spans="1:6" s="7" customFormat="1" ht="12.75" x14ac:dyDescent="0.2">
      <c r="A92" s="8">
        <v>92</v>
      </c>
      <c r="B92" s="7" t="s">
        <v>346</v>
      </c>
      <c r="C92" s="7" t="s">
        <v>347</v>
      </c>
      <c r="D92" s="7" t="s">
        <v>175</v>
      </c>
      <c r="E92" s="9" t="s">
        <v>164</v>
      </c>
      <c r="F92" s="7" t="s">
        <v>147</v>
      </c>
    </row>
    <row r="93" spans="1:6" s="7" customFormat="1" ht="12.75" x14ac:dyDescent="0.2">
      <c r="A93" s="8">
        <v>93</v>
      </c>
      <c r="B93" s="7" t="s">
        <v>348</v>
      </c>
      <c r="C93" s="7" t="s">
        <v>349</v>
      </c>
      <c r="D93" s="7" t="s">
        <v>163</v>
      </c>
      <c r="E93" s="9" t="s">
        <v>164</v>
      </c>
      <c r="F93" s="7" t="s">
        <v>147</v>
      </c>
    </row>
    <row r="94" spans="1:6" s="7" customFormat="1" ht="12.75" x14ac:dyDescent="0.2">
      <c r="A94" s="8">
        <v>94</v>
      </c>
      <c r="B94" s="7" t="s">
        <v>350</v>
      </c>
      <c r="C94" s="7" t="s">
        <v>351</v>
      </c>
      <c r="D94" s="7" t="s">
        <v>198</v>
      </c>
      <c r="E94" s="9" t="s">
        <v>184</v>
      </c>
      <c r="F94" s="9" t="s">
        <v>184</v>
      </c>
    </row>
    <row r="95" spans="1:6" s="7" customFormat="1" ht="12.75" x14ac:dyDescent="0.2">
      <c r="A95" s="8">
        <v>95</v>
      </c>
      <c r="B95" s="7" t="s">
        <v>352</v>
      </c>
      <c r="C95" s="7" t="s">
        <v>353</v>
      </c>
      <c r="D95" s="7" t="s">
        <v>150</v>
      </c>
      <c r="E95" s="9" t="s">
        <v>151</v>
      </c>
      <c r="F95" s="9" t="s">
        <v>151</v>
      </c>
    </row>
    <row r="96" spans="1:6" s="7" customFormat="1" ht="12.75" x14ac:dyDescent="0.2">
      <c r="A96" s="8">
        <v>96</v>
      </c>
      <c r="B96" s="7" t="s">
        <v>354</v>
      </c>
      <c r="C96" s="7" t="s">
        <v>355</v>
      </c>
      <c r="D96" s="7" t="s">
        <v>145</v>
      </c>
      <c r="E96" s="9" t="s">
        <v>146</v>
      </c>
      <c r="F96" s="7" t="s">
        <v>147</v>
      </c>
    </row>
    <row r="97" spans="1:6" s="7" customFormat="1" ht="12.75" x14ac:dyDescent="0.2">
      <c r="A97" s="8">
        <v>97</v>
      </c>
      <c r="B97" s="7" t="s">
        <v>356</v>
      </c>
      <c r="C97" s="7" t="s">
        <v>357</v>
      </c>
      <c r="D97" s="7" t="s">
        <v>298</v>
      </c>
      <c r="E97" s="9" t="s">
        <v>155</v>
      </c>
      <c r="F97" s="7" t="s">
        <v>147</v>
      </c>
    </row>
    <row r="98" spans="1:6" s="7" customFormat="1" ht="12.75" x14ac:dyDescent="0.2">
      <c r="A98" s="8">
        <v>98</v>
      </c>
      <c r="B98" s="7" t="s">
        <v>358</v>
      </c>
      <c r="C98" s="7" t="s">
        <v>359</v>
      </c>
      <c r="D98" s="7" t="s">
        <v>244</v>
      </c>
      <c r="E98" s="9" t="s">
        <v>184</v>
      </c>
      <c r="F98" s="9" t="s">
        <v>184</v>
      </c>
    </row>
    <row r="99" spans="1:6" s="7" customFormat="1" ht="12.75" x14ac:dyDescent="0.2">
      <c r="A99" s="8">
        <v>99</v>
      </c>
      <c r="B99" s="7" t="s">
        <v>360</v>
      </c>
      <c r="C99" s="7" t="s">
        <v>361</v>
      </c>
      <c r="D99" s="7" t="s">
        <v>183</v>
      </c>
      <c r="E99" s="9" t="s">
        <v>184</v>
      </c>
      <c r="F99" s="9" t="s">
        <v>184</v>
      </c>
    </row>
    <row r="100" spans="1:6" s="7" customFormat="1" ht="12.75" x14ac:dyDescent="0.2">
      <c r="A100" s="8">
        <v>100</v>
      </c>
      <c r="B100" s="7" t="s">
        <v>362</v>
      </c>
      <c r="C100" s="7" t="s">
        <v>363</v>
      </c>
      <c r="D100" s="7" t="s">
        <v>244</v>
      </c>
      <c r="E100" s="9" t="s">
        <v>184</v>
      </c>
      <c r="F100" s="9" t="s">
        <v>184</v>
      </c>
    </row>
    <row r="101" spans="1:6" s="7" customFormat="1" ht="12.75" x14ac:dyDescent="0.2">
      <c r="A101" s="8">
        <v>101</v>
      </c>
      <c r="B101" s="7" t="s">
        <v>364</v>
      </c>
      <c r="C101" s="7" t="s">
        <v>365</v>
      </c>
      <c r="D101" s="7" t="s">
        <v>178</v>
      </c>
      <c r="E101" s="9" t="s">
        <v>151</v>
      </c>
      <c r="F101" s="9" t="s">
        <v>151</v>
      </c>
    </row>
    <row r="102" spans="1:6" s="7" customFormat="1" ht="12.75" x14ac:dyDescent="0.2">
      <c r="A102" s="8">
        <v>102</v>
      </c>
      <c r="B102" s="7" t="s">
        <v>366</v>
      </c>
      <c r="C102" s="7" t="s">
        <v>367</v>
      </c>
      <c r="D102" s="7" t="s">
        <v>150</v>
      </c>
      <c r="E102" s="9" t="s">
        <v>151</v>
      </c>
      <c r="F102" s="9" t="s">
        <v>151</v>
      </c>
    </row>
    <row r="103" spans="1:6" s="7" customFormat="1" ht="12.75" x14ac:dyDescent="0.2">
      <c r="A103" s="8">
        <v>103</v>
      </c>
      <c r="B103" s="7" t="s">
        <v>368</v>
      </c>
      <c r="C103" s="7" t="s">
        <v>369</v>
      </c>
      <c r="D103" s="7" t="s">
        <v>150</v>
      </c>
      <c r="E103" s="9" t="s">
        <v>151</v>
      </c>
      <c r="F103" s="9" t="s">
        <v>151</v>
      </c>
    </row>
    <row r="104" spans="1:6" s="7" customFormat="1" ht="12.75" x14ac:dyDescent="0.2">
      <c r="A104" s="8">
        <v>104</v>
      </c>
      <c r="B104" s="7" t="s">
        <v>370</v>
      </c>
      <c r="C104" s="7" t="s">
        <v>371</v>
      </c>
      <c r="D104" s="7" t="s">
        <v>183</v>
      </c>
      <c r="E104" s="9" t="s">
        <v>184</v>
      </c>
      <c r="F104" s="9" t="s">
        <v>184</v>
      </c>
    </row>
    <row r="105" spans="1:6" s="7" customFormat="1" ht="12.75" x14ac:dyDescent="0.2">
      <c r="A105" s="8">
        <v>105</v>
      </c>
      <c r="B105" s="7" t="s">
        <v>372</v>
      </c>
      <c r="C105" s="7" t="s">
        <v>373</v>
      </c>
      <c r="D105" s="7" t="s">
        <v>183</v>
      </c>
      <c r="E105" s="9" t="s">
        <v>184</v>
      </c>
      <c r="F105" s="9" t="s">
        <v>184</v>
      </c>
    </row>
    <row r="106" spans="1:6" s="7" customFormat="1" ht="12.75" x14ac:dyDescent="0.2">
      <c r="A106" s="8">
        <v>106</v>
      </c>
      <c r="B106" s="7" t="s">
        <v>374</v>
      </c>
      <c r="C106" s="7" t="s">
        <v>375</v>
      </c>
      <c r="D106" s="7" t="s">
        <v>183</v>
      </c>
      <c r="E106" s="9" t="s">
        <v>184</v>
      </c>
      <c r="F106" s="9" t="s">
        <v>184</v>
      </c>
    </row>
    <row r="107" spans="1:6" s="7" customFormat="1" ht="12.75" x14ac:dyDescent="0.2">
      <c r="A107" s="8">
        <v>107</v>
      </c>
      <c r="B107" s="7" t="s">
        <v>376</v>
      </c>
      <c r="C107" s="7" t="s">
        <v>377</v>
      </c>
      <c r="D107" s="7" t="s">
        <v>238</v>
      </c>
      <c r="E107" s="9" t="s">
        <v>155</v>
      </c>
      <c r="F107" s="7" t="s">
        <v>147</v>
      </c>
    </row>
    <row r="108" spans="1:6" s="7" customFormat="1" ht="12.75" x14ac:dyDescent="0.2">
      <c r="A108" s="8">
        <v>108</v>
      </c>
      <c r="B108" s="7" t="s">
        <v>378</v>
      </c>
      <c r="C108" s="7" t="s">
        <v>379</v>
      </c>
      <c r="D108" s="7" t="s">
        <v>219</v>
      </c>
      <c r="E108" s="9" t="s">
        <v>164</v>
      </c>
      <c r="F108" s="7" t="s">
        <v>147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87CFDF6892E3247842EF96E413FDB3F" ma:contentTypeVersion="16" ma:contentTypeDescription="Create a new document." ma:contentTypeScope="" ma:versionID="b7331231b113d8a4e7608c799fb7e86a">
  <xsd:schema xmlns:xsd="http://www.w3.org/2001/XMLSchema" xmlns:xs="http://www.w3.org/2001/XMLSchema" xmlns:p="http://schemas.microsoft.com/office/2006/metadata/properties" xmlns:ns3="5f260ac1-76b8-4e85-966a-de77d839fe5e" xmlns:ns4="e60cec33-145f-41ab-a822-077e8e56c466" targetNamespace="http://schemas.microsoft.com/office/2006/metadata/properties" ma:root="true" ma:fieldsID="ebebd324ce687a56b8a5230f882d3afe" ns3:_="" ns4:_="">
    <xsd:import namespace="5f260ac1-76b8-4e85-966a-de77d839fe5e"/>
    <xsd:import namespace="e60cec33-145f-41ab-a822-077e8e56c466"/>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260ac1-76b8-4e85-966a-de77d839fe5e"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60cec33-145f-41ab-a822-077e8e56c46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_activity" ma:index="20" nillable="true" ma:displayName="_activity" ma:hidden="true" ma:internalName="_activity">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e60cec33-145f-41ab-a822-077e8e56c46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51A4852-B00C-4C84-A73F-F913B6DD48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260ac1-76b8-4e85-966a-de77d839fe5e"/>
    <ds:schemaRef ds:uri="e60cec33-145f-41ab-a822-077e8e56c4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32394C8-E55A-4702-8931-385442CA183F}">
  <ds:schemaRefs>
    <ds:schemaRef ds:uri="http://purl.org/dc/terms/"/>
    <ds:schemaRef ds:uri="http://schemas.microsoft.com/office/2006/metadata/properties"/>
    <ds:schemaRef ds:uri="http://purl.org/dc/elements/1.1/"/>
    <ds:schemaRef ds:uri="http://schemas.microsoft.com/office/infopath/2007/PartnerControls"/>
    <ds:schemaRef ds:uri="http://schemas.microsoft.com/office/2006/documentManagement/types"/>
    <ds:schemaRef ds:uri="http://purl.org/dc/dcmitype/"/>
    <ds:schemaRef ds:uri="5f260ac1-76b8-4e85-966a-de77d839fe5e"/>
    <ds:schemaRef ds:uri="http://schemas.openxmlformats.org/package/2006/metadata/core-properties"/>
    <ds:schemaRef ds:uri="e60cec33-145f-41ab-a822-077e8e56c466"/>
    <ds:schemaRef ds:uri="http://www.w3.org/XML/1998/namespace"/>
  </ds:schemaRefs>
</ds:datastoreItem>
</file>

<file path=customXml/itemProps3.xml><?xml version="1.0" encoding="utf-8"?>
<ds:datastoreItem xmlns:ds="http://schemas.openxmlformats.org/officeDocument/2006/customXml" ds:itemID="{F25AE41D-1D66-429F-A2B2-C78C47EE646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16</vt:i4>
      </vt:variant>
      <vt:variant>
        <vt:lpstr>Intervalli denominati</vt:lpstr>
      </vt:variant>
      <vt:variant>
        <vt:i4>5</vt:i4>
      </vt:variant>
    </vt:vector>
  </HeadingPairs>
  <TitlesOfParts>
    <vt:vector size="21" baseType="lpstr">
      <vt:lpstr>I. Questionario nazionale</vt:lpstr>
      <vt:lpstr>Focus - POLITICHE RETRIBUTIVE</vt:lpstr>
      <vt:lpstr>Focus - SUPPORTO GENITORIALITÀ</vt:lpstr>
      <vt:lpstr>II. Gomma Plastica Cavi</vt:lpstr>
      <vt:lpstr>db A-B</vt:lpstr>
      <vt:lpstr>db A-C</vt:lpstr>
      <vt:lpstr>db A-DF</vt:lpstr>
      <vt:lpstr>db A-G</vt:lpstr>
      <vt:lpstr>db_focus_gen</vt:lpstr>
      <vt:lpstr>db H</vt:lpstr>
      <vt:lpstr>db IK</vt:lpstr>
      <vt:lpstr>db LM</vt:lpstr>
      <vt:lpstr>feedback assenze</vt:lpstr>
      <vt:lpstr>ccnl</vt:lpstr>
      <vt:lpstr>ateco2007_2digit</vt:lpstr>
      <vt:lpstr>provincia</vt:lpstr>
      <vt:lpstr>'feedback assenze'!Area_stampa</vt:lpstr>
      <vt:lpstr>'Focus - POLITICHE RETRIBUTIVE'!Area_stampa</vt:lpstr>
      <vt:lpstr>'I. Questionario nazionale'!Area_stampa</vt:lpstr>
      <vt:lpstr>ccnl!Titoli_stampa</vt:lpstr>
      <vt:lpstr>'I. Questionario nazionale'!Titoli_stampa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glabartino</dc:creator>
  <cp:lastModifiedBy>Andrea Fioni</cp:lastModifiedBy>
  <cp:lastPrinted>2024-07-09T13:28:44Z</cp:lastPrinted>
  <dcterms:created xsi:type="dcterms:W3CDTF">2018-02-13T10:01:45Z</dcterms:created>
  <dcterms:modified xsi:type="dcterms:W3CDTF">2025-03-14T10:03:50Z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0x010100387CFDF6892E3247842EF96E413FDB3F</vt:lpwstr>
  </property>
</Properties>
</file>