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drawings/drawing2.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drawings/drawing3.xml" ContentType="application/vnd.openxmlformats-officedocument.drawing+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drawings/drawing4.xml" ContentType="application/vnd.openxmlformats-officedocument.drawing+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Questa_cartella_di_lavoro" defaultThemeVersion="124226"/>
  <mc:AlternateContent xmlns:mc="http://schemas.openxmlformats.org/markup-compatibility/2006">
    <mc:Choice Requires="x15">
      <x15ac:absPath xmlns:x15ac="http://schemas.microsoft.com/office/spreadsheetml/2010/11/ac" url="O:\AIL_CAT\Centro Studi\Unità MERCATO DEL LAVORO\Indagine Lavoro\2024\invio\questionari\"/>
    </mc:Choice>
  </mc:AlternateContent>
  <xr:revisionPtr revIDLastSave="0" documentId="13_ncr:1_{8724BA41-646A-4799-9119-D3B802F3B02E}" xr6:coauthVersionLast="47" xr6:coauthVersionMax="47" xr10:uidLastSave="{00000000-0000-0000-0000-000000000000}"/>
  <bookViews>
    <workbookView xWindow="-108" yWindow="-108" windowWidth="23256" windowHeight="12456" xr2:uid="{00000000-000D-0000-FFFF-FFFF00000000}"/>
  </bookViews>
  <sheets>
    <sheet name="I. Questionario nazionale" sheetId="1" r:id="rId1"/>
    <sheet name="Focus - POLITICHE RETRIBUTIVE" sheetId="7" r:id="rId2"/>
    <sheet name="Focus - SUPPORTO GENITORIALITÀ" sheetId="9" r:id="rId3"/>
    <sheet name="II. Gomma Plastica Cavi " sheetId="8" r:id="rId4"/>
    <sheet name="feedback assenze" sheetId="6" state="hidden" r:id="rId5"/>
    <sheet name="ccnl" sheetId="2" state="hidden" r:id="rId6"/>
    <sheet name="ateco2007_2digit" sheetId="4" state="hidden" r:id="rId7"/>
    <sheet name="provincia" sheetId="3" state="hidden" r:id="rId8"/>
  </sheets>
  <definedNames>
    <definedName name="_ftn1" localSheetId="1">'Focus - POLITICHE RETRIBUTIVE'!#REF!</definedName>
    <definedName name="_ftn1" localSheetId="0">'I. Questionario nazionale'!#REF!</definedName>
    <definedName name="_ftn1" localSheetId="3">'II. Gomma Plastica Cavi '!#REF!</definedName>
    <definedName name="_ftn2" localSheetId="1">'Focus - POLITICHE RETRIBUTIVE'!#REF!</definedName>
    <definedName name="_ftn2" localSheetId="0">'I. Questionario nazionale'!#REF!</definedName>
    <definedName name="_ftn2" localSheetId="3">'II. Gomma Plastica Cavi '!#REF!</definedName>
    <definedName name="_ftn3" localSheetId="1">'Focus - POLITICHE RETRIBUTIVE'!#REF!</definedName>
    <definedName name="_ftn3" localSheetId="0">'I. Questionario nazionale'!#REF!</definedName>
    <definedName name="_ftn3" localSheetId="3">'II. Gomma Plastica Cavi '!#REF!</definedName>
    <definedName name="_ftn4" localSheetId="1">'Focus - POLITICHE RETRIBUTIVE'!#REF!</definedName>
    <definedName name="_ftn4" localSheetId="0">'I. Questionario nazionale'!#REF!</definedName>
    <definedName name="_ftn4" localSheetId="3">'II. Gomma Plastica Cavi '!#REF!</definedName>
    <definedName name="_ftn5" localSheetId="1">'Focus - POLITICHE RETRIBUTIVE'!#REF!</definedName>
    <definedName name="_ftn5" localSheetId="0">'I. Questionario nazionale'!#REF!</definedName>
    <definedName name="_ftn5" localSheetId="3">'II. Gomma Plastica Cavi '!#REF!</definedName>
    <definedName name="_ftn6" localSheetId="1">'Focus - POLITICHE RETRIBUTIVE'!#REF!</definedName>
    <definedName name="_ftn6" localSheetId="0">'I. Questionario nazionale'!#REF!</definedName>
    <definedName name="_ftn6" localSheetId="3">'II. Gomma Plastica Cavi '!#REF!</definedName>
    <definedName name="_ftn7" localSheetId="1">'Focus - POLITICHE RETRIBUTIVE'!#REF!</definedName>
    <definedName name="_ftn7" localSheetId="0">'I. Questionario nazionale'!#REF!</definedName>
    <definedName name="_ftn7" localSheetId="3">'II. Gomma Plastica Cavi '!#REF!</definedName>
    <definedName name="_ftnref1" localSheetId="1">'Focus - POLITICHE RETRIBUTIVE'!#REF!</definedName>
    <definedName name="_ftnref1" localSheetId="0">'I. Questionario nazionale'!#REF!</definedName>
    <definedName name="_ftnref1" localSheetId="3">'II. Gomma Plastica Cavi '!#REF!</definedName>
    <definedName name="_ftnref2" localSheetId="1">'Focus - POLITICHE RETRIBUTIVE'!#REF!</definedName>
    <definedName name="_ftnref2" localSheetId="0">'I. Questionario nazionale'!#REF!</definedName>
    <definedName name="_ftnref2" localSheetId="3">'II. Gomma Plastica Cavi '!#REF!</definedName>
    <definedName name="_ftnref3" localSheetId="1">'Focus - POLITICHE RETRIBUTIVE'!#REF!</definedName>
    <definedName name="_ftnref3" localSheetId="0">'I. Questionario nazionale'!#REF!</definedName>
    <definedName name="_ftnref3" localSheetId="3">'II. Gomma Plastica Cavi '!#REF!</definedName>
    <definedName name="_ftnref4" localSheetId="1">'Focus - POLITICHE RETRIBUTIVE'!#REF!</definedName>
    <definedName name="_ftnref4" localSheetId="0">'I. Questionario nazionale'!#REF!</definedName>
    <definedName name="_ftnref4" localSheetId="3">'II. Gomma Plastica Cavi '!#REF!</definedName>
    <definedName name="_ftnref5" localSheetId="1">'Focus - POLITICHE RETRIBUTIVE'!#REF!</definedName>
    <definedName name="_ftnref5" localSheetId="0">'I. Questionario nazionale'!#REF!</definedName>
    <definedName name="_ftnref5" localSheetId="3">'II. Gomma Plastica Cavi '!#REF!</definedName>
    <definedName name="_ftnref6" localSheetId="1">'Focus - POLITICHE RETRIBUTIVE'!#REF!</definedName>
    <definedName name="_ftnref6" localSheetId="0">'I. Questionario nazionale'!#REF!</definedName>
    <definedName name="_ftnref6" localSheetId="3">'II. Gomma Plastica Cavi '!#REF!</definedName>
    <definedName name="_ftnref7" localSheetId="1">'Focus - POLITICHE RETRIBUTIVE'!#REF!</definedName>
    <definedName name="_ftnref7" localSheetId="0">'I. Questionario nazionale'!#REF!</definedName>
    <definedName name="_ftnref7" localSheetId="3">'II. Gomma Plastica Cavi '!#REF!</definedName>
    <definedName name="_xlnm.Print_Area" localSheetId="5">ccnl!#REF!</definedName>
    <definedName name="_xlnm.Print_Area" localSheetId="4">'feedback assenze'!$A$1:$N$19</definedName>
    <definedName name="_xlnm.Print_Area" localSheetId="1">'Focus - POLITICHE RETRIBUTIVE'!$A$1:$K$65</definedName>
    <definedName name="_xlnm.Print_Area" localSheetId="0">'I. Questionario nazionale'!$A$1:$K$279</definedName>
    <definedName name="_xlnm.Print_Titles" localSheetId="5">ccnl!$1:$2</definedName>
    <definedName name="_xlnm.Print_Titles" localSheetId="1">'Focus - POLITICHE RETRIBUTIVE'!#REF!</definedName>
    <definedName name="_xlnm.Print_Titles" localSheetId="0">'I. Questionario nazionale'!$1:$6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N24" i="9" l="1"/>
  <c r="N23" i="9"/>
  <c r="N11" i="9"/>
  <c r="N10" i="9"/>
  <c r="N57" i="9"/>
  <c r="N56" i="9"/>
  <c r="S107" i="9"/>
  <c r="Z107" i="9" s="1"/>
  <c r="R107" i="9"/>
  <c r="Y107" i="9" s="1"/>
  <c r="Q107" i="9"/>
  <c r="X107" i="9" s="1"/>
  <c r="P107" i="9"/>
  <c r="W107" i="9" s="1"/>
  <c r="N107" i="9"/>
  <c r="Z106" i="9"/>
  <c r="S106" i="9"/>
  <c r="R106" i="9"/>
  <c r="Y106" i="9" s="1"/>
  <c r="Q106" i="9"/>
  <c r="X106" i="9" s="1"/>
  <c r="P106" i="9"/>
  <c r="W106" i="9" s="1"/>
  <c r="N106" i="9"/>
  <c r="S105" i="9"/>
  <c r="Z105" i="9" s="1"/>
  <c r="R105" i="9"/>
  <c r="Y105" i="9" s="1"/>
  <c r="Q105" i="9"/>
  <c r="X105" i="9" s="1"/>
  <c r="P105" i="9"/>
  <c r="W105" i="9" s="1"/>
  <c r="N105" i="9"/>
  <c r="W104" i="9"/>
  <c r="S104" i="9"/>
  <c r="Z104" i="9" s="1"/>
  <c r="R104" i="9"/>
  <c r="Y104" i="9" s="1"/>
  <c r="Q104" i="9"/>
  <c r="X104" i="9" s="1"/>
  <c r="P104" i="9"/>
  <c r="N104" i="9"/>
  <c r="X103" i="9"/>
  <c r="W103" i="9"/>
  <c r="S103" i="9"/>
  <c r="Z103" i="9" s="1"/>
  <c r="R103" i="9"/>
  <c r="Y103" i="9" s="1"/>
  <c r="Q103" i="9"/>
  <c r="P103" i="9"/>
  <c r="N103" i="9"/>
  <c r="Y97" i="9"/>
  <c r="X97" i="9"/>
  <c r="W97" i="9"/>
  <c r="S97" i="9"/>
  <c r="Z97" i="9" s="1"/>
  <c r="R97" i="9"/>
  <c r="Q97" i="9"/>
  <c r="P97" i="9"/>
  <c r="N97" i="9"/>
  <c r="Z96" i="9"/>
  <c r="Y96" i="9"/>
  <c r="X96" i="9"/>
  <c r="W96" i="9"/>
  <c r="S96" i="9"/>
  <c r="R96" i="9"/>
  <c r="Q96" i="9"/>
  <c r="P96" i="9"/>
  <c r="N96" i="9"/>
  <c r="Z95" i="9"/>
  <c r="Y95" i="9"/>
  <c r="X95" i="9"/>
  <c r="S95" i="9"/>
  <c r="R95" i="9"/>
  <c r="Q95" i="9"/>
  <c r="P95" i="9"/>
  <c r="W95" i="9" s="1"/>
  <c r="N95" i="9"/>
  <c r="Z94" i="9"/>
  <c r="Y94" i="9"/>
  <c r="S94" i="9"/>
  <c r="R94" i="9"/>
  <c r="Q94" i="9"/>
  <c r="X94" i="9" s="1"/>
  <c r="P94" i="9"/>
  <c r="W94" i="9" s="1"/>
  <c r="N94" i="9"/>
  <c r="Z93" i="9"/>
  <c r="S93" i="9"/>
  <c r="R93" i="9"/>
  <c r="Y93" i="9" s="1"/>
  <c r="Q93" i="9"/>
  <c r="X93" i="9" s="1"/>
  <c r="P93" i="9"/>
  <c r="W93" i="9" s="1"/>
  <c r="N93" i="9"/>
  <c r="S87" i="9"/>
  <c r="Z87" i="9" s="1"/>
  <c r="R87" i="9"/>
  <c r="Y87" i="9" s="1"/>
  <c r="Q87" i="9"/>
  <c r="X87" i="9" s="1"/>
  <c r="P87" i="9"/>
  <c r="W87" i="9" s="1"/>
  <c r="N87" i="9"/>
  <c r="W86" i="9"/>
  <c r="S86" i="9"/>
  <c r="Z86" i="9" s="1"/>
  <c r="R86" i="9"/>
  <c r="Y86" i="9" s="1"/>
  <c r="Q86" i="9"/>
  <c r="X86" i="9" s="1"/>
  <c r="P86" i="9"/>
  <c r="N86" i="9"/>
  <c r="X85" i="9"/>
  <c r="W85" i="9"/>
  <c r="S85" i="9"/>
  <c r="Z85" i="9" s="1"/>
  <c r="R85" i="9"/>
  <c r="Y85" i="9" s="1"/>
  <c r="Q85" i="9"/>
  <c r="P85" i="9"/>
  <c r="N85" i="9"/>
  <c r="Y84" i="9"/>
  <c r="X84" i="9"/>
  <c r="W84" i="9"/>
  <c r="S84" i="9"/>
  <c r="Z84" i="9" s="1"/>
  <c r="R84" i="9"/>
  <c r="Q84" i="9"/>
  <c r="P84" i="9"/>
  <c r="N84" i="9"/>
  <c r="P76" i="9"/>
  <c r="Q76" i="9" s="1"/>
  <c r="P75" i="9"/>
  <c r="Q75" i="9" s="1"/>
  <c r="Q74" i="9"/>
  <c r="P74" i="9"/>
  <c r="Q73" i="9"/>
  <c r="P73" i="9"/>
  <c r="P72" i="9"/>
  <c r="Q72" i="9" s="1"/>
  <c r="P71" i="9"/>
  <c r="Q71" i="9" s="1"/>
  <c r="Q70" i="9"/>
  <c r="P70" i="9"/>
  <c r="Q69" i="9"/>
  <c r="P69" i="9"/>
  <c r="P68" i="9"/>
  <c r="Q68" i="9" s="1"/>
  <c r="N64" i="9"/>
  <c r="N63" i="9"/>
  <c r="N62" i="9"/>
  <c r="N61" i="9"/>
  <c r="N55" i="9"/>
  <c r="N54" i="9"/>
  <c r="Y51" i="9"/>
  <c r="X51" i="9"/>
  <c r="R51" i="9"/>
  <c r="Q51" i="9"/>
  <c r="P51" i="9"/>
  <c r="W51" i="9" s="1"/>
  <c r="N51" i="9"/>
  <c r="Y50" i="9"/>
  <c r="X50" i="9"/>
  <c r="W50" i="9"/>
  <c r="R50" i="9"/>
  <c r="Q50" i="9"/>
  <c r="P50" i="9"/>
  <c r="N50" i="9"/>
  <c r="Y49" i="9"/>
  <c r="X49" i="9"/>
  <c r="W49" i="9"/>
  <c r="R49" i="9"/>
  <c r="Q49" i="9"/>
  <c r="P49" i="9"/>
  <c r="N49" i="9"/>
  <c r="Y48" i="9"/>
  <c r="X48" i="9"/>
  <c r="W48" i="9"/>
  <c r="R48" i="9"/>
  <c r="Q48" i="9"/>
  <c r="P48" i="9"/>
  <c r="N48" i="9"/>
  <c r="X47" i="9"/>
  <c r="W47" i="9"/>
  <c r="R47" i="9"/>
  <c r="Y47" i="9" s="1"/>
  <c r="Q47" i="9"/>
  <c r="P47" i="9"/>
  <c r="N47" i="9"/>
  <c r="W42" i="9"/>
  <c r="S42" i="9"/>
  <c r="Z42" i="9" s="1"/>
  <c r="R42" i="9"/>
  <c r="Y42" i="9" s="1"/>
  <c r="Q42" i="9"/>
  <c r="X42" i="9" s="1"/>
  <c r="P42" i="9"/>
  <c r="N42" i="9"/>
  <c r="X41" i="9"/>
  <c r="W41" i="9"/>
  <c r="S41" i="9"/>
  <c r="Z41" i="9" s="1"/>
  <c r="R41" i="9"/>
  <c r="Y41" i="9" s="1"/>
  <c r="Q41" i="9"/>
  <c r="P41" i="9"/>
  <c r="N41" i="9"/>
  <c r="Y40" i="9"/>
  <c r="X40" i="9"/>
  <c r="W40" i="9"/>
  <c r="S40" i="9"/>
  <c r="Z40" i="9" s="1"/>
  <c r="R40" i="9"/>
  <c r="Q40" i="9"/>
  <c r="P40" i="9"/>
  <c r="N40" i="9"/>
  <c r="Z39" i="9"/>
  <c r="Y39" i="9"/>
  <c r="X39" i="9"/>
  <c r="W39" i="9"/>
  <c r="S39" i="9"/>
  <c r="R39" i="9"/>
  <c r="Q39" i="9"/>
  <c r="P39" i="9"/>
  <c r="N39" i="9"/>
  <c r="Z38" i="9"/>
  <c r="Y38" i="9"/>
  <c r="X38" i="9"/>
  <c r="S38" i="9"/>
  <c r="R38" i="9"/>
  <c r="Q38" i="9"/>
  <c r="P38" i="9"/>
  <c r="W38" i="9" s="1"/>
  <c r="N38" i="9"/>
  <c r="W31" i="9"/>
  <c r="V31" i="9"/>
  <c r="R31" i="9"/>
  <c r="Q31" i="9"/>
  <c r="P31" i="9"/>
  <c r="U31" i="9" s="1"/>
  <c r="W30" i="9"/>
  <c r="V30" i="9"/>
  <c r="U30" i="9"/>
  <c r="R30" i="9"/>
  <c r="Q30" i="9"/>
  <c r="P30" i="9"/>
  <c r="P24" i="9"/>
  <c r="Q24" i="9" s="1"/>
  <c r="Q23" i="9"/>
  <c r="P23" i="9"/>
  <c r="N22" i="9"/>
  <c r="Q18" i="9"/>
  <c r="V18" i="9" s="1"/>
  <c r="P18" i="9"/>
  <c r="U18" i="9" s="1"/>
  <c r="V17" i="9"/>
  <c r="U17" i="9"/>
  <c r="Q17" i="9"/>
  <c r="P17" i="9"/>
  <c r="Q16" i="9"/>
  <c r="V16" i="9" s="1"/>
  <c r="P16" i="9"/>
  <c r="U16" i="9" s="1"/>
  <c r="N12" i="9"/>
  <c r="P11" i="9"/>
  <c r="Q11" i="9" s="1"/>
  <c r="P10" i="9"/>
  <c r="Q10" i="9" s="1"/>
  <c r="L82" i="7"/>
  <c r="O82" i="7"/>
  <c r="N82" i="7"/>
  <c r="G160" i="8"/>
  <c r="G159" i="8"/>
  <c r="E141" i="8"/>
  <c r="G100" i="8"/>
  <c r="E100" i="8"/>
  <c r="D51" i="8"/>
  <c r="C51" i="8"/>
  <c r="P10" i="8"/>
  <c r="F10" i="8"/>
  <c r="I100" i="8" l="1"/>
  <c r="C42" i="8"/>
  <c r="D42" i="8"/>
  <c r="G134" i="8"/>
  <c r="H134" i="8"/>
  <c r="I134" i="8"/>
  <c r="J134" i="8"/>
  <c r="K134" i="8"/>
  <c r="L134" i="8"/>
  <c r="I37" i="7" l="1"/>
  <c r="L22" i="7"/>
  <c r="P29" i="7" s="1"/>
  <c r="K22" i="7"/>
  <c r="J22" i="7"/>
  <c r="I22" i="7"/>
  <c r="C6" i="7"/>
  <c r="F4" i="7"/>
  <c r="L4" i="7" s="1"/>
  <c r="F2" i="7"/>
  <c r="P85" i="7"/>
  <c r="Q82" i="7"/>
  <c r="P82" i="7"/>
  <c r="B74" i="7"/>
  <c r="B72" i="7"/>
  <c r="B71" i="7"/>
  <c r="B70" i="7"/>
  <c r="N60" i="7"/>
  <c r="P60" i="7" s="1"/>
  <c r="N56" i="7"/>
  <c r="P56" i="7" s="1"/>
  <c r="N52" i="7"/>
  <c r="P52" i="7" s="1"/>
  <c r="N48" i="7"/>
  <c r="P48" i="7" s="1"/>
  <c r="N40" i="7"/>
  <c r="P40" i="7" s="1"/>
  <c r="P39" i="7"/>
  <c r="N39" i="7"/>
  <c r="N38" i="7"/>
  <c r="P38" i="7" s="1"/>
  <c r="P37" i="7"/>
  <c r="N37" i="7"/>
  <c r="N63" i="7" s="1"/>
  <c r="P63" i="7" s="1"/>
  <c r="S29" i="7"/>
  <c r="A29" i="7"/>
  <c r="S28" i="7"/>
  <c r="G28" i="7"/>
  <c r="A28" i="7"/>
  <c r="S27" i="7"/>
  <c r="G27" i="7"/>
  <c r="A27" i="7"/>
  <c r="S26" i="7"/>
  <c r="G26" i="7"/>
  <c r="A26" i="7"/>
  <c r="K30" i="7"/>
  <c r="J30" i="7"/>
  <c r="P26" i="7"/>
  <c r="O10" i="7"/>
  <c r="Q10" i="7" s="1"/>
  <c r="N10" i="7"/>
  <c r="L10" i="7"/>
  <c r="L5" i="7"/>
  <c r="L2" i="7"/>
  <c r="P20" i="7" l="1"/>
  <c r="N14" i="7"/>
  <c r="O14" i="7"/>
  <c r="N16" i="7"/>
  <c r="O16" i="7"/>
  <c r="N18" i="7"/>
  <c r="O18" i="7"/>
  <c r="O20" i="7"/>
  <c r="L30" i="7"/>
  <c r="P14" i="7"/>
  <c r="Q14" i="7"/>
  <c r="Q16" i="7"/>
  <c r="Q18" i="7"/>
  <c r="Q20" i="7"/>
  <c r="P27" i="7"/>
  <c r="N45" i="7"/>
  <c r="P45" i="7" s="1"/>
  <c r="N49" i="7"/>
  <c r="P49" i="7" s="1"/>
  <c r="N53" i="7"/>
  <c r="P53" i="7" s="1"/>
  <c r="N57" i="7"/>
  <c r="P57" i="7" s="1"/>
  <c r="N61" i="7"/>
  <c r="P61" i="7" s="1"/>
  <c r="M22" i="7"/>
  <c r="M30" i="7" s="1"/>
  <c r="O15" i="7"/>
  <c r="O17" i="7"/>
  <c r="O19" i="7"/>
  <c r="O21" i="7"/>
  <c r="I30" i="7"/>
  <c r="N46" i="7"/>
  <c r="P46" i="7" s="1"/>
  <c r="N50" i="7"/>
  <c r="P50" i="7" s="1"/>
  <c r="N54" i="7"/>
  <c r="P54" i="7" s="1"/>
  <c r="N58" i="7"/>
  <c r="P58" i="7" s="1"/>
  <c r="N62" i="7"/>
  <c r="P62" i="7" s="1"/>
  <c r="N20" i="7"/>
  <c r="N15" i="7"/>
  <c r="N17" i="7"/>
  <c r="N19" i="7"/>
  <c r="N21" i="7"/>
  <c r="P10" i="7"/>
  <c r="P15" i="7"/>
  <c r="P17" i="7"/>
  <c r="P19" i="7"/>
  <c r="P21" i="7"/>
  <c r="Q15" i="7"/>
  <c r="Q17" i="7"/>
  <c r="Q19" i="7"/>
  <c r="Q21" i="7"/>
  <c r="P28" i="7"/>
  <c r="N47" i="7"/>
  <c r="P47" i="7" s="1"/>
  <c r="N51" i="7"/>
  <c r="P51" i="7" s="1"/>
  <c r="N55" i="7"/>
  <c r="P55" i="7" s="1"/>
  <c r="N59" i="7"/>
  <c r="P59" i="7" s="1"/>
  <c r="P16" i="7"/>
  <c r="P18" i="7"/>
  <c r="I29" i="7" l="1"/>
  <c r="L273" i="1" l="1"/>
  <c r="L277" i="1"/>
  <c r="N228" i="1"/>
  <c r="O228" i="1" s="1"/>
  <c r="P228" i="1"/>
  <c r="Q228" i="1" s="1"/>
  <c r="W102" i="1"/>
  <c r="L18" i="1"/>
  <c r="S226" i="1"/>
  <c r="S225" i="1"/>
  <c r="R225" i="1"/>
  <c r="R224" i="1"/>
  <c r="S224" i="1" s="1"/>
  <c r="R226" i="1"/>
  <c r="R227" i="1"/>
  <c r="S227" i="1" s="1"/>
  <c r="R223" i="1"/>
  <c r="S223" i="1" s="1"/>
  <c r="P227" i="1"/>
  <c r="P226" i="1"/>
  <c r="P225" i="1"/>
  <c r="P224" i="1"/>
  <c r="P223" i="1"/>
  <c r="N224" i="1"/>
  <c r="N225" i="1"/>
  <c r="N226" i="1"/>
  <c r="N227" i="1"/>
  <c r="N223" i="1"/>
  <c r="L114" i="1" l="1"/>
  <c r="L113" i="1"/>
  <c r="L112" i="1"/>
  <c r="L110" i="1"/>
  <c r="L107" i="1"/>
  <c r="L106" i="1"/>
  <c r="L105" i="1"/>
  <c r="L186" i="1"/>
  <c r="L61" i="1"/>
  <c r="L54" i="1"/>
  <c r="L53" i="1"/>
  <c r="L57" i="1"/>
  <c r="L56" i="1"/>
  <c r="L55" i="1"/>
  <c r="L52" i="1"/>
  <c r="L276" i="1"/>
  <c r="L144" i="1"/>
  <c r="H147" i="1"/>
  <c r="F147" i="1"/>
  <c r="Q227" i="1"/>
  <c r="O227" i="1"/>
  <c r="O224" i="1"/>
  <c r="Q224" i="1"/>
  <c r="O225" i="1"/>
  <c r="Q225" i="1"/>
  <c r="O226" i="1"/>
  <c r="Q226" i="1"/>
  <c r="O223" i="1"/>
  <c r="Q223" i="1"/>
  <c r="N217" i="1"/>
  <c r="P217" i="1" s="1"/>
  <c r="N216" i="1"/>
  <c r="P216" i="1" s="1"/>
  <c r="N215" i="1"/>
  <c r="P215" i="1" s="1"/>
  <c r="N214" i="1"/>
  <c r="P214" i="1" s="1"/>
  <c r="N213" i="1"/>
  <c r="P213" i="1" s="1"/>
  <c r="N212" i="1"/>
  <c r="P212" i="1" s="1"/>
  <c r="N208" i="1"/>
  <c r="P208" i="1" s="1"/>
  <c r="N207" i="1"/>
  <c r="P207" i="1" s="1"/>
  <c r="N206" i="1"/>
  <c r="P206" i="1" s="1"/>
  <c r="N205" i="1"/>
  <c r="P205" i="1" s="1"/>
  <c r="N204" i="1"/>
  <c r="P204" i="1" s="1"/>
  <c r="N203" i="1"/>
  <c r="P203" i="1" s="1"/>
  <c r="N202" i="1"/>
  <c r="P202" i="1" s="1"/>
  <c r="N201" i="1"/>
  <c r="P201" i="1" s="1"/>
  <c r="N197" i="1"/>
  <c r="P197" i="1" s="1"/>
  <c r="N196" i="1"/>
  <c r="P196" i="1" s="1"/>
  <c r="N195" i="1"/>
  <c r="P195" i="1" s="1"/>
  <c r="N194" i="1"/>
  <c r="P194" i="1" s="1"/>
  <c r="N191" i="1"/>
  <c r="P191" i="1" s="1"/>
  <c r="N190" i="1"/>
  <c r="P190" i="1" s="1"/>
  <c r="N189" i="1"/>
  <c r="P189" i="1" s="1"/>
  <c r="N182" i="1"/>
  <c r="P182" i="1" s="1"/>
  <c r="N181" i="1"/>
  <c r="P181" i="1" s="1"/>
  <c r="N180" i="1"/>
  <c r="P180" i="1" s="1"/>
  <c r="N179" i="1"/>
  <c r="P179" i="1" s="1"/>
  <c r="N176" i="1"/>
  <c r="P176" i="1" s="1"/>
  <c r="N166" i="1"/>
  <c r="P166" i="1" s="1"/>
  <c r="L222" i="1" l="1"/>
  <c r="L190" i="1"/>
  <c r="L199" i="1"/>
  <c r="L189" i="1"/>
  <c r="L198" i="1"/>
  <c r="L194" i="1"/>
  <c r="L191" i="1"/>
  <c r="G37" i="6"/>
  <c r="G36" i="6" l="1"/>
  <c r="N161" i="1"/>
  <c r="P161" i="1" s="1"/>
  <c r="N29" i="1"/>
  <c r="P29" i="1" s="1"/>
  <c r="O29" i="1"/>
  <c r="O27" i="1"/>
  <c r="N27" i="1"/>
  <c r="O23" i="1"/>
  <c r="Q23" i="1" s="1"/>
  <c r="N23" i="1"/>
  <c r="P23" i="1" s="1"/>
  <c r="B27" i="1" s="1"/>
  <c r="L65" i="1"/>
  <c r="L21" i="1"/>
  <c r="L19" i="1"/>
  <c r="N164" i="1"/>
  <c r="P164" i="1" s="1"/>
  <c r="O260" i="1"/>
  <c r="Q260" i="1" s="1"/>
  <c r="N260" i="1"/>
  <c r="P260" i="1" s="1"/>
  <c r="O264" i="1"/>
  <c r="Q264" i="1" s="1"/>
  <c r="N264" i="1"/>
  <c r="N141" i="1"/>
  <c r="P141" i="1" s="1"/>
  <c r="N140" i="1"/>
  <c r="P140" i="1" s="1"/>
  <c r="O76" i="1"/>
  <c r="Q76" i="1" s="1"/>
  <c r="N76" i="1"/>
  <c r="P76" i="1" s="1"/>
  <c r="O73" i="1"/>
  <c r="Q73" i="1" s="1"/>
  <c r="N73" i="1"/>
  <c r="P73" i="1" s="1"/>
  <c r="F57" i="1"/>
  <c r="G57" i="1"/>
  <c r="J57" i="1"/>
  <c r="K57" i="1"/>
  <c r="N19" i="1"/>
  <c r="G29" i="6"/>
  <c r="G39" i="6" s="1"/>
  <c r="N167" i="1"/>
  <c r="P167" i="1" s="1"/>
  <c r="N175" i="1"/>
  <c r="P175" i="1" s="1"/>
  <c r="N174" i="1"/>
  <c r="P174" i="1" s="1"/>
  <c r="N173" i="1"/>
  <c r="P173" i="1" s="1"/>
  <c r="N172" i="1"/>
  <c r="P172" i="1" s="1"/>
  <c r="N171" i="1"/>
  <c r="P171" i="1" s="1"/>
  <c r="N170" i="1"/>
  <c r="P170" i="1" s="1"/>
  <c r="N165" i="1"/>
  <c r="P165" i="1" s="1"/>
  <c r="N163" i="1"/>
  <c r="P163" i="1" s="1"/>
  <c r="N162" i="1"/>
  <c r="P162" i="1" s="1"/>
  <c r="N241" i="1"/>
  <c r="P241" i="1" s="1"/>
  <c r="O241" i="1"/>
  <c r="Q241" i="1" s="1"/>
  <c r="N137" i="1"/>
  <c r="P137" i="1" s="1"/>
  <c r="N136" i="1"/>
  <c r="P136" i="1" s="1"/>
  <c r="A18" i="6"/>
  <c r="A4" i="6"/>
  <c r="H2" i="6"/>
  <c r="J59" i="6"/>
  <c r="H59" i="6"/>
  <c r="F59" i="6"/>
  <c r="D59" i="6"/>
  <c r="N251" i="1"/>
  <c r="P251" i="1" s="1"/>
  <c r="N21" i="1"/>
  <c r="N247" i="1"/>
  <c r="P247" i="1" s="1"/>
  <c r="N248" i="1"/>
  <c r="P248" i="1" s="1"/>
  <c r="L248" i="1" s="1"/>
  <c r="N253" i="1"/>
  <c r="P253" i="1" s="1"/>
  <c r="N254" i="1"/>
  <c r="P254" i="1" s="1"/>
  <c r="N255" i="1"/>
  <c r="P255" i="1" s="1"/>
  <c r="N256" i="1"/>
  <c r="P256" i="1" s="1"/>
  <c r="N257" i="1"/>
  <c r="P257" i="1" s="1"/>
  <c r="L17" i="1"/>
  <c r="L15" i="1"/>
  <c r="N252" i="1"/>
  <c r="P252" i="1" s="1"/>
  <c r="K104" i="1"/>
  <c r="I104" i="1"/>
  <c r="J104" i="1"/>
  <c r="H104" i="1"/>
  <c r="G104" i="1"/>
  <c r="F104" i="1"/>
  <c r="D40" i="1"/>
  <c r="D44" i="1" s="1"/>
  <c r="F40" i="1"/>
  <c r="F44" i="1" s="1"/>
  <c r="H40" i="1"/>
  <c r="H44" i="1" s="1"/>
  <c r="J40" i="1"/>
  <c r="J44" i="1" s="1"/>
  <c r="N249" i="1"/>
  <c r="P249" i="1" s="1"/>
  <c r="N250" i="1"/>
  <c r="P250" i="1" s="1"/>
  <c r="N246" i="1"/>
  <c r="P246" i="1" s="1"/>
  <c r="I57" i="1"/>
  <c r="H57" i="1"/>
  <c r="E57" i="1"/>
  <c r="D57" i="1"/>
  <c r="L10" i="1"/>
  <c r="L85" i="1"/>
  <c r="P27" i="1"/>
  <c r="L242" i="1" l="1"/>
  <c r="L241" i="1"/>
  <c r="L162" i="1"/>
  <c r="L169" i="1"/>
  <c r="P264" i="1"/>
  <c r="L264" i="1" s="1"/>
  <c r="L170" i="1"/>
  <c r="L161" i="1"/>
  <c r="L136" i="1"/>
  <c r="L140" i="1"/>
  <c r="T101" i="1"/>
  <c r="T107" i="1" s="1"/>
  <c r="Y101" i="1"/>
  <c r="L27" i="1"/>
  <c r="L260" i="1"/>
  <c r="L25" i="1"/>
  <c r="Y103" i="1"/>
  <c r="L12" i="6" s="1"/>
  <c r="W101" i="1"/>
  <c r="V101" i="1"/>
  <c r="T116" i="1"/>
  <c r="Y104" i="1"/>
  <c r="L23" i="1"/>
  <c r="Z101" i="1"/>
  <c r="L95" i="1"/>
  <c r="P96" i="1"/>
  <c r="L93" i="1"/>
  <c r="T109" i="1"/>
  <c r="P95" i="1"/>
  <c r="I68" i="1"/>
  <c r="L29" i="1"/>
  <c r="T111" i="1"/>
  <c r="G40" i="6"/>
  <c r="K73" i="1"/>
  <c r="L94" i="1"/>
  <c r="L92" i="1"/>
  <c r="S101" i="1"/>
  <c r="S102" i="1" s="1"/>
  <c r="K76" i="1"/>
  <c r="T108" i="1"/>
  <c r="Y116" i="1"/>
  <c r="O96" i="1"/>
  <c r="I186" i="1"/>
  <c r="O95" i="1"/>
  <c r="G44" i="6"/>
  <c r="G42" i="6"/>
  <c r="G45" i="6"/>
  <c r="G41" i="6"/>
  <c r="G43" i="6"/>
  <c r="T106" i="1" l="1"/>
  <c r="V119" i="1"/>
  <c r="V102" i="1"/>
  <c r="I11" i="6" s="1"/>
  <c r="Z109" i="1"/>
  <c r="Z102" i="1"/>
  <c r="AA102" i="1" s="1"/>
  <c r="Y102" i="1"/>
  <c r="L11" i="6" s="1"/>
  <c r="T110" i="1"/>
  <c r="T102" i="1"/>
  <c r="G11" i="6" s="1"/>
  <c r="T105" i="1"/>
  <c r="T114" i="1"/>
  <c r="G10" i="6"/>
  <c r="G14" i="6" s="1"/>
  <c r="T115" i="1"/>
  <c r="T104" i="1"/>
  <c r="U104" i="1" s="1"/>
  <c r="T117" i="1"/>
  <c r="T103" i="1"/>
  <c r="G12" i="6" s="1"/>
  <c r="T122" i="1"/>
  <c r="U122" i="1" s="1"/>
  <c r="T112" i="1"/>
  <c r="T113" i="1"/>
  <c r="Y113" i="1"/>
  <c r="Y114" i="1"/>
  <c r="Y107" i="1"/>
  <c r="Y117" i="1"/>
  <c r="Y109" i="1"/>
  <c r="Y112" i="1"/>
  <c r="Y115" i="1"/>
  <c r="Y110" i="1"/>
  <c r="Y111" i="1"/>
  <c r="Y122" i="1"/>
  <c r="Y106" i="1"/>
  <c r="L10" i="6"/>
  <c r="L13" i="6" s="1"/>
  <c r="Y119" i="1"/>
  <c r="Y105" i="1"/>
  <c r="Y108" i="1"/>
  <c r="P101" i="1"/>
  <c r="P104" i="1" s="1"/>
  <c r="V104" i="1"/>
  <c r="V113" i="1"/>
  <c r="X102" i="1"/>
  <c r="J11" i="6"/>
  <c r="W108" i="1"/>
  <c r="W110" i="1"/>
  <c r="W119" i="1"/>
  <c r="W107" i="1"/>
  <c r="X101" i="1"/>
  <c r="J10" i="6"/>
  <c r="J14" i="6" s="1"/>
  <c r="W117" i="1"/>
  <c r="V106" i="1"/>
  <c r="M10" i="6"/>
  <c r="Z107" i="1"/>
  <c r="V114" i="1"/>
  <c r="Z112" i="1"/>
  <c r="I10" i="6"/>
  <c r="W122" i="1"/>
  <c r="X122" i="1" s="1"/>
  <c r="V116" i="1"/>
  <c r="W105" i="1"/>
  <c r="W113" i="1"/>
  <c r="Z114" i="1"/>
  <c r="Z103" i="1"/>
  <c r="Z105" i="1"/>
  <c r="W114" i="1"/>
  <c r="W106" i="1"/>
  <c r="Z115" i="1"/>
  <c r="Z119" i="1"/>
  <c r="Z108" i="1"/>
  <c r="Z122" i="1"/>
  <c r="AA122" i="1" s="1"/>
  <c r="V110" i="1"/>
  <c r="W116" i="1"/>
  <c r="W103" i="1"/>
  <c r="J12" i="6" s="1"/>
  <c r="W111" i="1"/>
  <c r="Q101" i="1"/>
  <c r="Q102" i="1" s="1"/>
  <c r="V115" i="1"/>
  <c r="Z111" i="1"/>
  <c r="Z110" i="1"/>
  <c r="V111" i="1"/>
  <c r="V105" i="1"/>
  <c r="W112" i="1"/>
  <c r="AA101" i="1"/>
  <c r="Z106" i="1"/>
  <c r="V103" i="1"/>
  <c r="I12" i="6" s="1"/>
  <c r="V122" i="1"/>
  <c r="Z117" i="1"/>
  <c r="W109" i="1"/>
  <c r="Z113" i="1"/>
  <c r="Z104" i="1"/>
  <c r="AA104" i="1" s="1"/>
  <c r="V112" i="1"/>
  <c r="V107" i="1"/>
  <c r="V108" i="1"/>
  <c r="W115" i="1"/>
  <c r="W104" i="1"/>
  <c r="X104" i="1" s="1"/>
  <c r="V109" i="1"/>
  <c r="V117" i="1"/>
  <c r="Z116" i="1"/>
  <c r="F11" i="6"/>
  <c r="S113" i="1"/>
  <c r="S109" i="1"/>
  <c r="S103" i="1"/>
  <c r="F12" i="6" s="1"/>
  <c r="S117" i="1"/>
  <c r="S118" i="1"/>
  <c r="S107" i="1"/>
  <c r="S114" i="1"/>
  <c r="S110" i="1"/>
  <c r="S106" i="1"/>
  <c r="S108" i="1"/>
  <c r="S116" i="1"/>
  <c r="S105" i="1"/>
  <c r="S104" i="1"/>
  <c r="S111" i="1"/>
  <c r="S112" i="1"/>
  <c r="S115" i="1"/>
  <c r="U101" i="1"/>
  <c r="S122" i="1"/>
  <c r="F10" i="6"/>
  <c r="G46" i="6"/>
  <c r="G48" i="6" s="1"/>
  <c r="U102" i="1" l="1"/>
  <c r="G13" i="6"/>
  <c r="H13" i="6" s="1"/>
  <c r="J13" i="6"/>
  <c r="P103" i="1"/>
  <c r="L14" i="6"/>
  <c r="U103" i="1"/>
  <c r="N10" i="6"/>
  <c r="P122" i="1"/>
  <c r="P102" i="1"/>
  <c r="R102" i="1"/>
  <c r="D10" i="6"/>
  <c r="D11" i="6" s="1"/>
  <c r="K11" i="6"/>
  <c r="K12" i="6"/>
  <c r="K13" i="6"/>
  <c r="M13" i="6"/>
  <c r="N13" i="6" s="1"/>
  <c r="M14" i="6"/>
  <c r="N14" i="6" s="1"/>
  <c r="K10" i="6"/>
  <c r="I13" i="6"/>
  <c r="K14" i="6"/>
  <c r="I14" i="6"/>
  <c r="X103" i="1"/>
  <c r="Q122" i="1"/>
  <c r="R122" i="1" s="1"/>
  <c r="Q103" i="1"/>
  <c r="R103" i="1" s="1"/>
  <c r="Q104" i="1"/>
  <c r="R104" i="1" s="1"/>
  <c r="M12" i="6"/>
  <c r="N12" i="6" s="1"/>
  <c r="AA103" i="1"/>
  <c r="R101" i="1"/>
  <c r="M11" i="6"/>
  <c r="N11" i="6" s="1"/>
  <c r="F13" i="6"/>
  <c r="H10" i="6"/>
  <c r="C10" i="6"/>
  <c r="H12" i="6"/>
  <c r="F14" i="6"/>
  <c r="H11" i="6"/>
  <c r="H14" i="6"/>
  <c r="D14" i="6" l="1"/>
  <c r="E14" i="6" s="1"/>
  <c r="D13" i="6"/>
  <c r="E13" i="6" s="1"/>
  <c r="D12" i="6"/>
  <c r="E12" i="6" s="1"/>
  <c r="E10" i="6"/>
  <c r="C12" i="6"/>
  <c r="C13" i="6"/>
  <c r="C14" i="6"/>
  <c r="C11" i="6"/>
  <c r="E11" i="6"/>
</calcChain>
</file>

<file path=xl/sharedStrings.xml><?xml version="1.0" encoding="utf-8"?>
<sst xmlns="http://schemas.openxmlformats.org/spreadsheetml/2006/main" count="1800" uniqueCount="1150">
  <si>
    <t>Colonna di controllo</t>
  </si>
  <si>
    <t>Questionario Nazionale</t>
  </si>
  <si>
    <t>Persona a cui inviare i risultati:</t>
  </si>
  <si>
    <t>E-mail:</t>
  </si>
  <si>
    <t>A.1 Denominazione dell'impresa</t>
  </si>
  <si>
    <t>A.2 Associazione territoriale e/o di categoria</t>
  </si>
  <si>
    <t>A.3 Partita IVA</t>
  </si>
  <si>
    <t>A.5 L'impresa è plurilocalizzata?</t>
  </si>
  <si>
    <t>No</t>
  </si>
  <si>
    <t>Sì</t>
  </si>
  <si>
    <t>A.6 I dati che inserirà nel questionario riguardano:</t>
  </si>
  <si>
    <t>Provincia</t>
  </si>
  <si>
    <t>solo l'unità locale</t>
  </si>
  <si>
    <t>B.1 Numero di lavoratori dipendenti per sesso e tipologia contrattuale</t>
  </si>
  <si>
    <t>Maschi</t>
  </si>
  <si>
    <t>Femmine</t>
  </si>
  <si>
    <t>Indeterminato full-time</t>
  </si>
  <si>
    <t>Indeterminato part-time</t>
  </si>
  <si>
    <t>Determinato full-time</t>
  </si>
  <si>
    <t>Determinato part-time</t>
  </si>
  <si>
    <t>Apprendistato</t>
  </si>
  <si>
    <t>di cui
part-time</t>
  </si>
  <si>
    <t>Dirigenti</t>
  </si>
  <si>
    <t>Quadri</t>
  </si>
  <si>
    <t>Impiegati</t>
  </si>
  <si>
    <t>Intermedi</t>
  </si>
  <si>
    <t>Operai</t>
  </si>
  <si>
    <t>Quadri/Impiegati/ Intermedi</t>
  </si>
  <si>
    <t>Check interno: correzioni per errori presunti</t>
  </si>
  <si>
    <t>Se azienda ha fornito monte ferie /ore lavorate invece che pro-capite</t>
  </si>
  <si>
    <t>Allora pro-capite sarebbe:</t>
  </si>
  <si>
    <t>QII</t>
  </si>
  <si>
    <t>O</t>
  </si>
  <si>
    <t>Ferie</t>
  </si>
  <si>
    <t>Orario</t>
  </si>
  <si>
    <t>Totale</t>
  </si>
  <si>
    <t>Impiegati/Intermedi</t>
  </si>
  <si>
    <t>Qualora fosse disponibile solo un'informazione aggregata, indicare qui sotto il personale a cui si riferiscono i dati 
(es. maschi+femmine; quadri+impiegati).</t>
  </si>
  <si>
    <t>I dati si riferiscono a:</t>
  </si>
  <si>
    <t>Lavoratori*</t>
  </si>
  <si>
    <t>Ore lavorabili</t>
  </si>
  <si>
    <t>Ore lavorate</t>
  </si>
  <si>
    <t>Ore assenza pro-capite</t>
  </si>
  <si>
    <t>1. Infortuni per lavoro e malattie professionali</t>
  </si>
  <si>
    <t>1. Giorni infortuni pro-capite</t>
  </si>
  <si>
    <t>2. Giorni malattia pro-capite</t>
  </si>
  <si>
    <t>3b. Maternità e allattamento</t>
  </si>
  <si>
    <t>3. Congedi retribuiti</t>
  </si>
  <si>
    <t>3. Giorni congedi pro-capite</t>
  </si>
  <si>
    <t>6. Altre assenze non retribuite</t>
  </si>
  <si>
    <t>8a. CIGO</t>
  </si>
  <si>
    <t>8b. CIGS</t>
  </si>
  <si>
    <t>8. Giorni CIG pro-capite</t>
  </si>
  <si>
    <t>8a Di cui CIG in deroga</t>
  </si>
  <si>
    <t>9. Ore di lavoro straordinario</t>
  </si>
  <si>
    <t>9.  Ore straordinario pro-capite</t>
  </si>
  <si>
    <t>10a. Ore di solidarietà (CDS) effettuate nell'anno</t>
  </si>
  <si>
    <t>10b. Lavoratori effettivamente coinvolti nel CDS</t>
  </si>
  <si>
    <t>Tasso di gravità</t>
  </si>
  <si>
    <t>NOTE PER LA COMPILAZIONE DELLA TABELLA C.3</t>
  </si>
  <si>
    <t xml:space="preserve">* Numero medio di lavoratori a tempo indeterminato full-time </t>
  </si>
  <si>
    <t>NO</t>
  </si>
  <si>
    <t>3 Colonne in cui pescano formule della tendina CCNL</t>
  </si>
  <si>
    <t>(Scegliere CCNL principale)</t>
  </si>
  <si>
    <t>ALIMENTARE</t>
  </si>
  <si>
    <t>METALMECCANICO</t>
  </si>
  <si>
    <t>ORAFI E ARGENTIERI</t>
  </si>
  <si>
    <t>TESSILE E ABBIGLIAMENTO</t>
  </si>
  <si>
    <t>CALZATURIERO</t>
  </si>
  <si>
    <t>PELLI, CUOIO E SUCCEDANEI</t>
  </si>
  <si>
    <t>PENNE, MATITE E AFFINI, SPAZZOLE, PENNELLI, SCOPE</t>
  </si>
  <si>
    <t>OMBRELLI-OMBRELLONI</t>
  </si>
  <si>
    <t>OCCHIALI E ARTICOLI INERENTI L'OCCHIALERIA</t>
  </si>
  <si>
    <t>FILIERA ITTICA E RETIFICI</t>
  </si>
  <si>
    <t>LAVANDERIE INDUSTRIALI</t>
  </si>
  <si>
    <t>LEGNO-ARREDAMENTO, BOSCHIVO-FORESTALE</t>
  </si>
  <si>
    <t>CEMENTO, CALCE,GESSO E MALTE</t>
  </si>
  <si>
    <t>LATERIZI, MANUFATTI IN CEMENTO</t>
  </si>
  <si>
    <t>CARTARIO E CARTOTECNICO</t>
  </si>
  <si>
    <t>GRAFICO ED EDITORIALE</t>
  </si>
  <si>
    <t>TROUPES CINEAUDIOVISIVE</t>
  </si>
  <si>
    <t>VIDEOFONOGRAFICI</t>
  </si>
  <si>
    <t>FOTOLABORATORI</t>
  </si>
  <si>
    <t>IMPRESE RADIO TELEVISIVE PRIVATE</t>
  </si>
  <si>
    <t>INDUSTRIA CINEAUDIOVISIVA</t>
  </si>
  <si>
    <t>ESERCIZI TEATRALI</t>
  </si>
  <si>
    <t>ESERCIZI CINEMATOGRAFICI</t>
  </si>
  <si>
    <t>ENTI AUTONOMI LIRICI</t>
  </si>
  <si>
    <t>TEATRI STABILI PUBBLICI E GESTITI DALL'ETI</t>
  </si>
  <si>
    <t>DOPPIAGGIO</t>
  </si>
  <si>
    <t>GENERICI E COMPARSE CINEMATOGRAFICI DIPENDENTI DA CASE DI PRODUZIONE</t>
  </si>
  <si>
    <t>CONCIARIO</t>
  </si>
  <si>
    <t>COIBENTAZIONI TERMO-ACUSTICHE</t>
  </si>
  <si>
    <t>VETRO, LAMPADE E DISPLAY</t>
  </si>
  <si>
    <t>GOMMA-PLASTICA</t>
  </si>
  <si>
    <t>EDILIZIA</t>
  </si>
  <si>
    <t>LAPIDEI</t>
  </si>
  <si>
    <t>MINERARIO</t>
  </si>
  <si>
    <t>PETROLIO - ENERGIA</t>
  </si>
  <si>
    <t>GAS - ACQUA</t>
  </si>
  <si>
    <t>SETTORE ELETTRICO</t>
  </si>
  <si>
    <t>LOGISTICA, TRASPORTO MERCI E SPEDIZIONI</t>
  </si>
  <si>
    <t>IMPIANTI DI TRASPORTO A FUNE</t>
  </si>
  <si>
    <t>GESTIONI AEROPORTUALI E SERVIZI ASSISTENTI A TERRA</t>
  </si>
  <si>
    <t>NAVIGLIO MAGGIORE</t>
  </si>
  <si>
    <t>NAVIGLIO MINORE</t>
  </si>
  <si>
    <t>RIMORCHIATORI</t>
  </si>
  <si>
    <t>CROCIERE</t>
  </si>
  <si>
    <t>ALISCAFI</t>
  </si>
  <si>
    <t>CAPITANI DI LUNGO CORSO AL COMANDO E CAPITANI DI MACCHINA ALLA DIREZIONE</t>
  </si>
  <si>
    <t>SOCIETA' E AZIENDE DI NAVIGAZIONE</t>
  </si>
  <si>
    <t>NAVI LOCATE A SCAFO NUDO E AD ARMATORE STRANIERO</t>
  </si>
  <si>
    <t>MEZZI NAVALI SPECIALI</t>
  </si>
  <si>
    <t>COMANDANTI MEZZI NAVALI SPECIALI</t>
  </si>
  <si>
    <t>UNITA' DI DIPORTO DESTINATE A SCOPI COMMERCIALI</t>
  </si>
  <si>
    <t>SERVIZI ELICOTTERISTICI</t>
  </si>
  <si>
    <t>SERVIZI POSTALI IN APPALTO</t>
  </si>
  <si>
    <t>AREA PORTI</t>
  </si>
  <si>
    <t>AUTOFERROTRANVIERI</t>
  </si>
  <si>
    <t>ATTIVITA' FERROVIARIE</t>
  </si>
  <si>
    <t>IMPRESE PRIVATE DISTRIBUZIONE, RECAPITO, SERVIZI POSTALI</t>
  </si>
  <si>
    <t>POMPE FUNEBRI</t>
  </si>
  <si>
    <t>AUTORIMESSE E AUTONOLEGGIO</t>
  </si>
  <si>
    <t>AUTOSTRADE E TRAFORI IN CONCESSIONE</t>
  </si>
  <si>
    <t>SERVIZI DI PULIZIA E SERVIZI INTEGRATI MULTISERVIZI</t>
  </si>
  <si>
    <t>SERVIZI AMBIENTALI</t>
  </si>
  <si>
    <t>DIPENDENTI DA AGENTI IMMOBILIARI MANDATARI PROFESSIONALI A TITOLO ONEROSO E MEDIATORI CREDITIZI</t>
  </si>
  <si>
    <t>ISTITUTI DI VIGILANZA PRIVATI</t>
  </si>
  <si>
    <t>TERMALE</t>
  </si>
  <si>
    <t>INDUSTRIA TURISTICA</t>
  </si>
  <si>
    <t>TELECOMUNICAZIONI</t>
  </si>
  <si>
    <t>OSPEDALI PRIVATI (PERSONALE NON MEDICO)</t>
  </si>
  <si>
    <t>OSPEDALI PRIVATI (PERSONALE MEDICO)</t>
  </si>
  <si>
    <t>ASSICURAZIONI</t>
  </si>
  <si>
    <t>ISTITUTI FINANZIARI E AZIENDE DI CREDITO</t>
  </si>
  <si>
    <t>COMMERCIO</t>
  </si>
  <si>
    <t>STUDI PROFESSIONALI</t>
  </si>
  <si>
    <t>ISTITUTI PRIVATI DI EDUCAZIONE E ISTRUZIONE</t>
  </si>
  <si>
    <t>PILOTI COLLAUDATORI E SPERIMENTATORI E DI PRODUZIONE DI AZIENDE DI COSTRUZIONI AEROSPAZIALI</t>
  </si>
  <si>
    <t>ALTRO</t>
  </si>
  <si>
    <t>(Scegliere Provincia)</t>
  </si>
  <si>
    <t>Denominazione regione</t>
  </si>
  <si>
    <t>Ripartizione geografica</t>
  </si>
  <si>
    <t>AG - Agrigento</t>
  </si>
  <si>
    <t>AG</t>
  </si>
  <si>
    <t>SICILIA</t>
  </si>
  <si>
    <t>ISOLE</t>
  </si>
  <si>
    <t>CENTRO-SUD</t>
  </si>
  <si>
    <t>AL - Alessandria</t>
  </si>
  <si>
    <t>AL</t>
  </si>
  <si>
    <t>PIEMONTE</t>
  </si>
  <si>
    <t>NORD-OVEST</t>
  </si>
  <si>
    <t>AN - Ancona</t>
  </si>
  <si>
    <t>AN</t>
  </si>
  <si>
    <t>MARCHE</t>
  </si>
  <si>
    <t>CENTRO</t>
  </si>
  <si>
    <t>AO - Valle d'Aosta</t>
  </si>
  <si>
    <t>AO</t>
  </si>
  <si>
    <t>VALLE D'AOSTA</t>
  </si>
  <si>
    <t>AP - Ascoli Piceno</t>
  </si>
  <si>
    <t>AP</t>
  </si>
  <si>
    <t>AQ - L'Aquila</t>
  </si>
  <si>
    <t>AQ</t>
  </si>
  <si>
    <t>ABRUZZO</t>
  </si>
  <si>
    <t>SUD</t>
  </si>
  <si>
    <t>AR - Arezzo</t>
  </si>
  <si>
    <t>AR</t>
  </si>
  <si>
    <t>TOSCANA</t>
  </si>
  <si>
    <t>AT - Asti</t>
  </si>
  <si>
    <t>AT</t>
  </si>
  <si>
    <t>AV - Avellino</t>
  </si>
  <si>
    <t>AV</t>
  </si>
  <si>
    <t>CAMPANIA</t>
  </si>
  <si>
    <t>BA - Bari</t>
  </si>
  <si>
    <t>BA</t>
  </si>
  <si>
    <t>PUGLIA</t>
  </si>
  <si>
    <t>BG - Bergamo</t>
  </si>
  <si>
    <t>BG</t>
  </si>
  <si>
    <t>LOMBARDIA</t>
  </si>
  <si>
    <t>BI - Biella</t>
  </si>
  <si>
    <t>BI</t>
  </si>
  <si>
    <t>BL - Belluno</t>
  </si>
  <si>
    <t>BL</t>
  </si>
  <si>
    <t>VENETO</t>
  </si>
  <si>
    <t>NORD-EST</t>
  </si>
  <si>
    <t>BN - Benevento</t>
  </si>
  <si>
    <t>BN</t>
  </si>
  <si>
    <t>BO - Bologna</t>
  </si>
  <si>
    <t>BO</t>
  </si>
  <si>
    <t>EMILIA-ROMAGNA</t>
  </si>
  <si>
    <t>BR - Brindisi</t>
  </si>
  <si>
    <t>BR</t>
  </si>
  <si>
    <t>BS - Brescia</t>
  </si>
  <si>
    <t>BS</t>
  </si>
  <si>
    <t>BT - Barletta-Andria-Trani</t>
  </si>
  <si>
    <t>BT</t>
  </si>
  <si>
    <t>BZ - Bolzano</t>
  </si>
  <si>
    <t>BZ</t>
  </si>
  <si>
    <t>TRENTINO-ALTO ADIGE</t>
  </si>
  <si>
    <t>CA - Cagliari</t>
  </si>
  <si>
    <t>CA</t>
  </si>
  <si>
    <t>SARDEGNA</t>
  </si>
  <si>
    <t>CB - Campobasso</t>
  </si>
  <si>
    <t>CB</t>
  </si>
  <si>
    <t>MOLISE</t>
  </si>
  <si>
    <t>CE - Caserta</t>
  </si>
  <si>
    <t>CE</t>
  </si>
  <si>
    <t>CH - Chieti</t>
  </si>
  <si>
    <t>CH</t>
  </si>
  <si>
    <t>CL - Caltanissetta</t>
  </si>
  <si>
    <t>CL</t>
  </si>
  <si>
    <t>CN - Cuneo</t>
  </si>
  <si>
    <t>CN</t>
  </si>
  <si>
    <t>CO - Como</t>
  </si>
  <si>
    <t>CO</t>
  </si>
  <si>
    <t>CR - Cremona</t>
  </si>
  <si>
    <t>CR</t>
  </si>
  <si>
    <t>CS - Cosenza</t>
  </si>
  <si>
    <t>CS</t>
  </si>
  <si>
    <t>CALABRIA</t>
  </si>
  <si>
    <t>CT - Catania</t>
  </si>
  <si>
    <t>CT</t>
  </si>
  <si>
    <t>CZ - Catanzaro</t>
  </si>
  <si>
    <t>CZ</t>
  </si>
  <si>
    <t>EN - Enna</t>
  </si>
  <si>
    <t>EN</t>
  </si>
  <si>
    <t>FC - Forlì-Cesena</t>
  </si>
  <si>
    <t>FC</t>
  </si>
  <si>
    <t>FE - Ferrara</t>
  </si>
  <si>
    <t>FE</t>
  </si>
  <si>
    <t>FG - Foggia</t>
  </si>
  <si>
    <t>FG</t>
  </si>
  <si>
    <t>FI - Firenze</t>
  </si>
  <si>
    <t>FI</t>
  </si>
  <si>
    <t>FM - Fermo</t>
  </si>
  <si>
    <t>FM</t>
  </si>
  <si>
    <t>FR - Frosinone</t>
  </si>
  <si>
    <t>FR</t>
  </si>
  <si>
    <t>LAZIO</t>
  </si>
  <si>
    <t>GE - Genova</t>
  </si>
  <si>
    <t>GE</t>
  </si>
  <si>
    <t>LIGURIA</t>
  </si>
  <si>
    <t>GO - Gorizia</t>
  </si>
  <si>
    <t>GO</t>
  </si>
  <si>
    <t>FRIULI-VENEZIA GIULIA</t>
  </si>
  <si>
    <t>GR - Grosseto</t>
  </si>
  <si>
    <t>GR</t>
  </si>
  <si>
    <t>IM - Imperia</t>
  </si>
  <si>
    <t>IM</t>
  </si>
  <si>
    <t>IS - Isernia</t>
  </si>
  <si>
    <t>IS</t>
  </si>
  <si>
    <t>KR - Crotone</t>
  </si>
  <si>
    <t>KR</t>
  </si>
  <si>
    <t>LC - Lecco</t>
  </si>
  <si>
    <t>LC</t>
  </si>
  <si>
    <t>LE - Lecce</t>
  </si>
  <si>
    <t>LE</t>
  </si>
  <si>
    <t>LI - Livorno</t>
  </si>
  <si>
    <t>LI</t>
  </si>
  <si>
    <t>LO - Lodi</t>
  </si>
  <si>
    <t>LO</t>
  </si>
  <si>
    <t>LT - Latina</t>
  </si>
  <si>
    <t>LT</t>
  </si>
  <si>
    <t>LU - Lucca</t>
  </si>
  <si>
    <t>LU</t>
  </si>
  <si>
    <t>MB - Monza e della Brianza</t>
  </si>
  <si>
    <t>MB</t>
  </si>
  <si>
    <t>MC - Macerata</t>
  </si>
  <si>
    <t>MC</t>
  </si>
  <si>
    <t>ME - Messina</t>
  </si>
  <si>
    <t>ME</t>
  </si>
  <si>
    <t>MI - Milano</t>
  </si>
  <si>
    <t>MI</t>
  </si>
  <si>
    <t>MN - Mantova</t>
  </si>
  <si>
    <t>MN</t>
  </si>
  <si>
    <t>MO - Modena</t>
  </si>
  <si>
    <t>MO</t>
  </si>
  <si>
    <t>MS - Massa-Carrara</t>
  </si>
  <si>
    <t>MS</t>
  </si>
  <si>
    <t>MT - Matera</t>
  </si>
  <si>
    <t>MT</t>
  </si>
  <si>
    <t>NA - Napoli</t>
  </si>
  <si>
    <t>NA</t>
  </si>
  <si>
    <t>NO - Novara</t>
  </si>
  <si>
    <t>NU - Nuoro</t>
  </si>
  <si>
    <t>NU</t>
  </si>
  <si>
    <t>OR - Oristano</t>
  </si>
  <si>
    <t>OR</t>
  </si>
  <si>
    <t>PA - Palermo</t>
  </si>
  <si>
    <t>PA</t>
  </si>
  <si>
    <t>PC - Piacenza</t>
  </si>
  <si>
    <t>PC</t>
  </si>
  <si>
    <t>PD - Padova</t>
  </si>
  <si>
    <t>PD</t>
  </si>
  <si>
    <t>PE - Pescara</t>
  </si>
  <si>
    <t>PE</t>
  </si>
  <si>
    <t>PG - Perugia</t>
  </si>
  <si>
    <t>PG</t>
  </si>
  <si>
    <t>UMBRIA</t>
  </si>
  <si>
    <t>PI - Pisa</t>
  </si>
  <si>
    <t>PI</t>
  </si>
  <si>
    <t>PN - Pordenone</t>
  </si>
  <si>
    <t>PN</t>
  </si>
  <si>
    <t>PO - Prato</t>
  </si>
  <si>
    <t>PO</t>
  </si>
  <si>
    <t>PR - Parma</t>
  </si>
  <si>
    <t>PR</t>
  </si>
  <si>
    <t>PT - Pistoia</t>
  </si>
  <si>
    <t>PT</t>
  </si>
  <si>
    <t>PU - Pesaro e Urbino</t>
  </si>
  <si>
    <t>PU</t>
  </si>
  <si>
    <t>PV - Pavia</t>
  </si>
  <si>
    <t>PV</t>
  </si>
  <si>
    <t>PZ - Potenza</t>
  </si>
  <si>
    <t>PZ</t>
  </si>
  <si>
    <t>BASILICATA</t>
  </si>
  <si>
    <t>RA - Ravenna</t>
  </si>
  <si>
    <t>RA</t>
  </si>
  <si>
    <t>RC - Reggio di Calabria</t>
  </si>
  <si>
    <t>RC</t>
  </si>
  <si>
    <t>RE - Reggio nell'Emilia</t>
  </si>
  <si>
    <t>RE</t>
  </si>
  <si>
    <t>RG - Ragusa</t>
  </si>
  <si>
    <t>RG</t>
  </si>
  <si>
    <t>RI - Rieti</t>
  </si>
  <si>
    <t>RI</t>
  </si>
  <si>
    <t>RM - Roma</t>
  </si>
  <si>
    <t>RM</t>
  </si>
  <si>
    <t>RN - Rimini</t>
  </si>
  <si>
    <t>RN</t>
  </si>
  <si>
    <t>RO - Rovigo</t>
  </si>
  <si>
    <t>RO</t>
  </si>
  <si>
    <t>SA - Salerno</t>
  </si>
  <si>
    <t>SA</t>
  </si>
  <si>
    <t>SI - Siena</t>
  </si>
  <si>
    <t>SI</t>
  </si>
  <si>
    <t>SO - Sondrio</t>
  </si>
  <si>
    <t>SO</t>
  </si>
  <si>
    <t>SP - La Spezia</t>
  </si>
  <si>
    <t>SP</t>
  </si>
  <si>
    <t>SR - Siracusa</t>
  </si>
  <si>
    <t>SR</t>
  </si>
  <si>
    <t>SS - Sassari</t>
  </si>
  <si>
    <t>SS</t>
  </si>
  <si>
    <t>SV - Savona</t>
  </si>
  <si>
    <t>SV</t>
  </si>
  <si>
    <t>TA - Taranto</t>
  </si>
  <si>
    <t>TA</t>
  </si>
  <si>
    <t>TE - Teramo</t>
  </si>
  <si>
    <t>TE</t>
  </si>
  <si>
    <t>TN - Trento</t>
  </si>
  <si>
    <t>TN</t>
  </si>
  <si>
    <t>TO - Torino</t>
  </si>
  <si>
    <t>TO</t>
  </si>
  <si>
    <t>TP - Trapani</t>
  </si>
  <si>
    <t>TP</t>
  </si>
  <si>
    <t>TR - Terni</t>
  </si>
  <si>
    <t>TR</t>
  </si>
  <si>
    <t>TS - Trieste</t>
  </si>
  <si>
    <t>TS</t>
  </si>
  <si>
    <t>TV - Treviso</t>
  </si>
  <si>
    <t>TV</t>
  </si>
  <si>
    <t>UD - Udine</t>
  </si>
  <si>
    <t>UD</t>
  </si>
  <si>
    <t>VA - Varese</t>
  </si>
  <si>
    <t>VA</t>
  </si>
  <si>
    <t>VB - Verbano-Cusio-Ossola</t>
  </si>
  <si>
    <t>VB</t>
  </si>
  <si>
    <t>VC - Vercelli</t>
  </si>
  <si>
    <t>VC</t>
  </si>
  <si>
    <t>VE - Venezia</t>
  </si>
  <si>
    <t>VE</t>
  </si>
  <si>
    <t>VI - Vicenza</t>
  </si>
  <si>
    <t>VI</t>
  </si>
  <si>
    <t>VR - Verona</t>
  </si>
  <si>
    <t>VR</t>
  </si>
  <si>
    <t>VT - Viterbo</t>
  </si>
  <si>
    <t>VT</t>
  </si>
  <si>
    <t>VV - Vibo Valentia</t>
  </si>
  <si>
    <t>VV</t>
  </si>
  <si>
    <t>assunti</t>
  </si>
  <si>
    <t>SU - Sud Sardegna</t>
  </si>
  <si>
    <t>SU</t>
  </si>
  <si>
    <t>B.2 Numero di lavoratori DIPENDENTI A TEMPO INDETERMINATO per sesso e inquadramento professionale</t>
  </si>
  <si>
    <t>Totale INDETERMINATO</t>
  </si>
  <si>
    <t>Attenzione: questa tabella è riferita ai soli LAVORATORI A TEMPO INDETERMINATO</t>
  </si>
  <si>
    <t>TOTALE dipendenti</t>
  </si>
  <si>
    <t>- per dimissioni</t>
  </si>
  <si>
    <t>Premi di risultato collettivi</t>
  </si>
  <si>
    <t>Conciliazione vita-lavoro (es. banca ore, orari di entrata e uscita flessibili, permessi)</t>
  </si>
  <si>
    <t>Partecipazione dei lavoratori agli utili</t>
  </si>
  <si>
    <t>Protocolli di sicurezza</t>
  </si>
  <si>
    <t>Invecchiamento attivo (flessibilità specifica per lavoratori anziani)</t>
  </si>
  <si>
    <t>Altro (specificare)</t>
  </si>
  <si>
    <t>Formazione (aggiuntiva rispetto a quella da CCNL o di legge)</t>
  </si>
  <si>
    <t>Coinvolgimento paritetico dei dipendenti nell'organizzazione</t>
  </si>
  <si>
    <t>Conversione dei premi di risultato in welfare</t>
  </si>
  <si>
    <t>Messa a disposizione di welfare al personale non dirigente, aggiuntivo rispetto a quello previsto dalla legge, dal CCNL e dal regolamento aziendale</t>
  </si>
  <si>
    <t>Orario di lavoro (es. turni, flessibilità multiperiodali, maggiorazioni per lavoro straordinario/a turni)</t>
  </si>
  <si>
    <t>Codice Ateco 2007</t>
  </si>
  <si>
    <t>Descrizione</t>
  </si>
  <si>
    <t>01 - Coltivazioni agricole e produzione di prodotti animali, caccia e servizi connessi</t>
  </si>
  <si>
    <t>02 - Silvicoltura ed utilizzo di aree forestali</t>
  </si>
  <si>
    <t>03 - Pesca e acquacoltura</t>
  </si>
  <si>
    <t>05 - Estrazione di carbone (esclusa torba)</t>
  </si>
  <si>
    <t>06 - Estrazione di petrolio greggio e di gas naturale</t>
  </si>
  <si>
    <t>07 - Estrazione di minerali metalliferi</t>
  </si>
  <si>
    <t>08 - Altre attività di estrazione di minerali da cave e miniere</t>
  </si>
  <si>
    <t>09 - Attività dei servizi di supporto all'estrazione</t>
  </si>
  <si>
    <t>10 - Industrie alimentari</t>
  </si>
  <si>
    <t>11 - Industria delle bevande</t>
  </si>
  <si>
    <t>12 - Industria del tabacco</t>
  </si>
  <si>
    <t>13 - Industrie tessili</t>
  </si>
  <si>
    <t>14 - Confezione di articoli di abbigliamento; confezione di articoli in pelle e pelliccia</t>
  </si>
  <si>
    <t>15 - Fabbricazione di articoli in pelle e simili</t>
  </si>
  <si>
    <t>16 - Industria del legno e dei prodotti in legno e sughero (esclusi i mobili); fabbricazione di articoli in paglia e materiali da intreccio</t>
  </si>
  <si>
    <t>17 - Fabbricazione di carta e di prodotti di carta</t>
  </si>
  <si>
    <t>18 - Stampa e riproduzione di supporti registrati</t>
  </si>
  <si>
    <t>19 - Fabbricazione di coke e prodotti derivanti dalla raffinazione del petrolio</t>
  </si>
  <si>
    <t>20 - Fabbricazione di prodotti chimici</t>
  </si>
  <si>
    <t>21 - Fabbricazione di prodotti farmaceutici di base e di preparati farmaceutici</t>
  </si>
  <si>
    <t>22 - Fabbricazione di articoli in gomma e materie plastiche</t>
  </si>
  <si>
    <t>23 - Fabbricazione di altri prodotti della lavorazione di minerali non metalliferi</t>
  </si>
  <si>
    <t>24 - Metallurgia</t>
  </si>
  <si>
    <t>25 - Fabbricazione di prodotti in metallo (esclusi macchinari e attrezzature)</t>
  </si>
  <si>
    <t>26 - Fabbricazione di computer e prodotti di elettronica e ottica; apparecchi elettromedicali, apparecchi di misurazione e di orologi</t>
  </si>
  <si>
    <t>27 - Fabbricazione di apparecchiature elettriche ed apparecchiature per uso domestico non elettriche</t>
  </si>
  <si>
    <t>28 - Fabbricazione di macchinari ed apparecchiature nca</t>
  </si>
  <si>
    <t>29 - Fabbricazione di autoveicoli, rimorchi e semirimorchi</t>
  </si>
  <si>
    <t>30 - Fabbricazione di altri mezzi di trasporto</t>
  </si>
  <si>
    <t>31 - Fabbricazione di mobili</t>
  </si>
  <si>
    <t>32 - Altre industrie manifatturiere</t>
  </si>
  <si>
    <t>33 - Riparazione, manutenzione ed installazione di macchine ed apparecchiature</t>
  </si>
  <si>
    <t>35 - Fornitura di energia elettrica, gas, vapore e aria condizionata</t>
  </si>
  <si>
    <t>36 - Raccolta, trattamento e fornitura di acqua</t>
  </si>
  <si>
    <t>37 - Gestione delle reti fognarie</t>
  </si>
  <si>
    <t>38 - Attività di raccolta, trattamento e smaltimento dei rifiuti; recupero dei materiali</t>
  </si>
  <si>
    <t>39 - Attività di risanamento e altri servizi di gestione dei rifiuti</t>
  </si>
  <si>
    <t>41 - Costruzione di edifici</t>
  </si>
  <si>
    <t>42 - Ingegneria civile</t>
  </si>
  <si>
    <t>43 - Lavori di costruzione specializzati</t>
  </si>
  <si>
    <t>45 - Commercio all'ingrosso e al dettaglio e riparazione di autoveicoli e motocicli</t>
  </si>
  <si>
    <t>46 - Commercio all'ingrosso (escluso quello di autoveicoli e di motocicli)</t>
  </si>
  <si>
    <t>47 - Commercio al dettaglio (escluso quello di autoveicoli e di motocicli)</t>
  </si>
  <si>
    <t>49 - Trasporto terrestre e trasporto mediante condotte</t>
  </si>
  <si>
    <t>50 - Trasporto marittimo e per vie d'acqua</t>
  </si>
  <si>
    <t>51 - Trasporto aereo</t>
  </si>
  <si>
    <t>52 - Magazzinaggio e attività di supporto ai trasporti</t>
  </si>
  <si>
    <t>53 - Servizi postali e attività di corriere</t>
  </si>
  <si>
    <t>55 - Alloggio</t>
  </si>
  <si>
    <t>56 - Attività dei servizi di ristorazione</t>
  </si>
  <si>
    <t>58 - Attività editoriali</t>
  </si>
  <si>
    <t>59 - Attività di produzione cinematografica, di video e di programmi televisivi, di registrazioni musicali e sonore</t>
  </si>
  <si>
    <t>60 - Attività di programmazione e trasmissione</t>
  </si>
  <si>
    <t>61 - Telecomunicazioni</t>
  </si>
  <si>
    <t>62 - Produzione di software, consulenza informatica e attività connesse</t>
  </si>
  <si>
    <t>63 - Attività dei servizi d'informazione e altri servizi informatici</t>
  </si>
  <si>
    <t>64 - Attività di servizi finanziari (escluse le assicurazioni e i fondi pensione)</t>
  </si>
  <si>
    <t>65 - Assicurazioni, riassicurazioni e fondi pensione (escluse le assicurazioni sociali obbligatorie)</t>
  </si>
  <si>
    <t>66 - Attività ausiliarie dei servizi finanziari e delle attività assicurative</t>
  </si>
  <si>
    <t>68 - Attività immobiliari</t>
  </si>
  <si>
    <t>69 - Attività legali e contabilità</t>
  </si>
  <si>
    <t xml:space="preserve">70 - Attività di direzione aziendale e di consulenza gestionale </t>
  </si>
  <si>
    <t>71 - Attività degli studi di architettura e d'ingegneria; collaudi ed analisi tecniche</t>
  </si>
  <si>
    <t>72 - Ricerca scientifica e sviluppo</t>
  </si>
  <si>
    <t>73 - Pubblicità e ricerche di mercato</t>
  </si>
  <si>
    <t>74 - Altre attività professionali, scientifiche e tecniche</t>
  </si>
  <si>
    <t>75 - Servizi veterinari</t>
  </si>
  <si>
    <t>77 - Attività di noleggio e leasing operativo</t>
  </si>
  <si>
    <t xml:space="preserve">78 - Attività di ricerca, selezione, fornitura di personale </t>
  </si>
  <si>
    <t>79 - Attività dei servizi delle agenzie di viaggio, dei tour operator e servizi di prenotazione e attività connesse</t>
  </si>
  <si>
    <t>80 - Servizi di vigilanza e investigazione</t>
  </si>
  <si>
    <t>81 - Attività di servizi per edifici e paesaggio</t>
  </si>
  <si>
    <t>82 - Attività di supporto per le funzioni d'ufficio e altri servizi di supporto alle imprese</t>
  </si>
  <si>
    <t>84 - Amministrazione pubblica e difesa; assicurazione sociale obbligatoria</t>
  </si>
  <si>
    <t>85 - Istruzione</t>
  </si>
  <si>
    <t>86 - Assistenza sanitaria</t>
  </si>
  <si>
    <t>87 - Servizi di assistenza sociale residenziale</t>
  </si>
  <si>
    <t>88 - Assistenza sociale non residenziale</t>
  </si>
  <si>
    <t>90 - Attività creative, artistiche e di intrattenimento</t>
  </si>
  <si>
    <t>91 - Attività di biblioteche, archivi, musei ed altre attività culturali</t>
  </si>
  <si>
    <t>92 - Attività riguardanti le lotterie, le scommesse, le case da gioco</t>
  </si>
  <si>
    <t>93 - Attività sportive, di intrattenimento e di divertimento</t>
  </si>
  <si>
    <t>94 - Attività di organizzazioni associative</t>
  </si>
  <si>
    <t>95 - Riparazione di computer e di beni per uso personale e per la casa</t>
  </si>
  <si>
    <t>96 - Altre attività di servizi per la persona</t>
  </si>
  <si>
    <t>97 - Attività di famiglie e convivenze come datori di lavoro per personale domestico</t>
  </si>
  <si>
    <t xml:space="preserve">98 - Produzione di beni e servizi indifferenziati per uso proprio da parte di famiglie e convivenze </t>
  </si>
  <si>
    <t>99 - Organizzazioni ed organismi extraterritoriali</t>
  </si>
  <si>
    <t>Riga</t>
  </si>
  <si>
    <t>(Scegliere Ateco principale)</t>
  </si>
  <si>
    <t>A.4.2 Codice Ateco attività principale</t>
  </si>
  <si>
    <r>
      <rPr>
        <vertAlign val="superscript"/>
        <sz val="9"/>
        <color theme="1"/>
        <rFont val="Arial"/>
        <family val="2"/>
      </rPr>
      <t>1</t>
    </r>
    <r>
      <rPr>
        <sz val="9"/>
        <color theme="1"/>
        <rFont val="Arial"/>
        <family val="2"/>
      </rPr>
      <t xml:space="preserve"> Ex-festività, riduzioni di orario di lavoro.</t>
    </r>
  </si>
  <si>
    <r>
      <t xml:space="preserve">di cui </t>
    </r>
    <r>
      <rPr>
        <b/>
        <sz val="12"/>
        <color rgb="FF008000"/>
        <rFont val="Arial"/>
        <family val="2"/>
      </rPr>
      <t>MINUTI SETTIMANALI</t>
    </r>
    <r>
      <rPr>
        <sz val="10"/>
        <rFont val="Arial"/>
        <family val="2"/>
      </rPr>
      <t xml:space="preserve"> di pause retribuite per lavoratore a settimana
(</t>
    </r>
    <r>
      <rPr>
        <b/>
        <sz val="12"/>
        <color rgb="FF008000"/>
        <rFont val="Arial"/>
        <family val="2"/>
      </rPr>
      <t>es.</t>
    </r>
    <r>
      <rPr>
        <b/>
        <sz val="12"/>
        <color theme="6" tint="-0.249977111117893"/>
        <rFont val="Arial"/>
        <family val="2"/>
      </rPr>
      <t xml:space="preserve"> </t>
    </r>
    <r>
      <rPr>
        <sz val="10"/>
        <rFont val="Arial"/>
        <family val="2"/>
      </rPr>
      <t xml:space="preserve">10 minuti per 5 giorni = </t>
    </r>
    <r>
      <rPr>
        <b/>
        <sz val="12"/>
        <color rgb="FF008000"/>
        <rFont val="Arial"/>
        <family val="2"/>
      </rPr>
      <t>50 minuti</t>
    </r>
    <r>
      <rPr>
        <sz val="10"/>
        <rFont val="Arial"/>
        <family val="2"/>
      </rPr>
      <t xml:space="preserve"> alla settimana)</t>
    </r>
  </si>
  <si>
    <t>Punto 3: indicare le ore di assenza per congedi parentali (es. maternità obbligatoria e facoltativa, allattamento) e matrimoniali.</t>
  </si>
  <si>
    <t>8. CIG o Fondi di solidarietà (es. FIS)</t>
  </si>
  <si>
    <t>2a. di cui per carenza</t>
  </si>
  <si>
    <t>2. Malattie non professionali</t>
  </si>
  <si>
    <t>…...........................................................................</t>
  </si>
  <si>
    <t>Previsione di specifiche esigenze per l’apposizione di un termine superiore a 12 mesi per i contratti a tempo determinato (cd. "causali contrattuali")</t>
  </si>
  <si>
    <r>
      <rPr>
        <b/>
        <sz val="10"/>
        <rFont val="Arial"/>
        <family val="2"/>
      </rPr>
      <t>C.2</t>
    </r>
    <r>
      <rPr>
        <sz val="10"/>
        <rFont val="Arial"/>
        <family val="2"/>
      </rPr>
      <t xml:space="preserve"> </t>
    </r>
    <r>
      <rPr>
        <b/>
        <sz val="12"/>
        <color rgb="FF0000FF"/>
        <rFont val="Arial"/>
        <family val="2"/>
      </rPr>
      <t>ORARIO SETTIMANALE</t>
    </r>
    <r>
      <rPr>
        <sz val="10"/>
        <rFont val="Arial"/>
        <family val="2"/>
      </rPr>
      <t xml:space="preserve"> per lavoratore da CCNL,
al lordo delle pause retribuite (</t>
    </r>
    <r>
      <rPr>
        <b/>
        <sz val="12"/>
        <color rgb="FF0000FF"/>
        <rFont val="Arial"/>
        <family val="2"/>
      </rPr>
      <t>es. 40 ore a settimana</t>
    </r>
    <r>
      <rPr>
        <sz val="10"/>
        <rFont val="Arial"/>
        <family val="2"/>
      </rPr>
      <t>; 37,5 ore; ecc.)</t>
    </r>
  </si>
  <si>
    <t>Lavoro agile / smart working</t>
  </si>
  <si>
    <t>Le confermiamo di aver ricevuto il questionario che ci ha gentilmente compilato.</t>
  </si>
  <si>
    <r>
      <t xml:space="preserve">Vogliamo ringraziarla per l’indispensabile collaborazione che ci ha prestato e le restituiamo - sulla base dei dati che ha inserito - un quadro sintetico della situazione della sua azienda per quanto riguarda </t>
    </r>
    <r>
      <rPr>
        <b/>
        <sz val="11"/>
        <color theme="3"/>
        <rFont val="Arial"/>
        <family val="2"/>
      </rPr>
      <t>ore lavorate</t>
    </r>
    <r>
      <rPr>
        <sz val="11"/>
        <color theme="3"/>
        <rFont val="Arial"/>
        <family val="2"/>
      </rPr>
      <t xml:space="preserve"> e </t>
    </r>
    <r>
      <rPr>
        <b/>
        <sz val="11"/>
        <color theme="3"/>
        <rFont val="Arial"/>
        <family val="2"/>
      </rPr>
      <t>tassi di assenza</t>
    </r>
    <r>
      <rPr>
        <sz val="11"/>
        <color theme="3"/>
        <rFont val="Arial"/>
        <family val="2"/>
      </rPr>
      <t>:</t>
    </r>
  </si>
  <si>
    <t>Rimaniamo a disposizione per ogni chiarimento sui numeri contenuti nella tabella.</t>
  </si>
  <si>
    <t>Con i migliori saluti.</t>
  </si>
  <si>
    <t>PER LE ASSOCIAZIONI: Metodo di calcolo del tasso di gravità</t>
  </si>
  <si>
    <t>Elementi per il calcolo:</t>
  </si>
  <si>
    <t>Esempio</t>
  </si>
  <si>
    <t xml:space="preserve">   giorni dell'anno</t>
  </si>
  <si>
    <t xml:space="preserve">   sabati e domeniche</t>
  </si>
  <si>
    <t xml:space="preserve">   giorni di ferie e P.A.R.</t>
  </si>
  <si>
    <t xml:space="preserve">   orario settimanale</t>
  </si>
  <si>
    <t xml:space="preserve">   pause retribuite per settimana (in minuti)</t>
  </si>
  <si>
    <t xml:space="preserve">   ore di CIG (pro-capite)</t>
  </si>
  <si>
    <t>1. Infortuni sul lavoro e malattie professionali</t>
  </si>
  <si>
    <t xml:space="preserve">4. Altri permessi retribuiti </t>
  </si>
  <si>
    <t xml:space="preserve">5. Assenze per sciopero </t>
  </si>
  <si>
    <t xml:space="preserve">7. Ore di assemblea </t>
  </si>
  <si>
    <r>
      <rPr>
        <b/>
        <i/>
        <u/>
        <sz val="11"/>
        <rFont val="Arial"/>
        <family val="2"/>
      </rPr>
      <t>Ore di assenza pro-capite</t>
    </r>
    <r>
      <rPr>
        <b/>
        <i/>
        <sz val="11"/>
        <rFont val="Arial"/>
        <family val="2"/>
      </rPr>
      <t xml:space="preserve"> (totale):</t>
    </r>
  </si>
  <si>
    <r>
      <t>Tasso di gravità</t>
    </r>
    <r>
      <rPr>
        <sz val="11"/>
        <color theme="1"/>
        <rFont val="Arial"/>
        <family val="2"/>
      </rPr>
      <t xml:space="preserve">: Ore di assenza in % delle ore lavorabili = </t>
    </r>
  </si>
  <si>
    <t>cessati (dimessi, pensionati, licenziati, con contratti terminati, ...)</t>
  </si>
  <si>
    <t>N.B. non vanno conteggiate le variazioni che riguardino lo stesso lavoratore (es. i rinnovi/proroghe di contratti a tempo determinato o le trasformazioni da tempo determinato a tempo indeterminato)</t>
  </si>
  <si>
    <r>
      <t xml:space="preserve">I dati in questa tabella vanno forniti </t>
    </r>
    <r>
      <rPr>
        <b/>
        <i/>
        <u/>
        <sz val="11"/>
        <color theme="1"/>
        <rFont val="Arial"/>
        <family val="2"/>
      </rPr>
      <t>per lavoratore (dati medi)</t>
    </r>
  </si>
  <si>
    <r>
      <t xml:space="preserve">Le informazioni richieste in questa sezione si riferiscono al solo personale dipendente </t>
    </r>
    <r>
      <rPr>
        <b/>
        <i/>
        <u/>
        <sz val="10"/>
        <color theme="1"/>
        <rFont val="Arial"/>
        <family val="2"/>
      </rPr>
      <t>A TEMPO INDETERMINATO FULL-TIME</t>
    </r>
  </si>
  <si>
    <t>Nessuna azione specifica</t>
  </si>
  <si>
    <t>Ricorso a servizi esterni (es. collaborazioni, consulenti, ecc.)</t>
  </si>
  <si>
    <t>Inserimento in organico di personale qualificato proveniente da altri Paesi</t>
  </si>
  <si>
    <t>In questo periodo l’azienda non sta effettuando ricerche</t>
  </si>
  <si>
    <t>Allargamento del bacino di ricerca di nuovo personale (in termini di area geografica o di metodologie di ricerca)</t>
  </si>
  <si>
    <t>2a. di cui: per carenza (inferiore a 3 giorni di malattia degli operai)</t>
  </si>
  <si>
    <t>Punto 2: indicare le ore di assenza per: malattia non professionale; infortuni extra-lavorativi; cure termali non in conto ferie; casi di malattia che determinano un'anticipazione o prolungamento del periodo di gravidanza o puerperio.</t>
  </si>
  <si>
    <r>
      <t xml:space="preserve">F.1 L'impresa </t>
    </r>
    <r>
      <rPr>
        <b/>
        <u/>
        <sz val="10"/>
        <rFont val="Arial"/>
        <family val="2"/>
      </rPr>
      <t>attualmente</t>
    </r>
    <r>
      <rPr>
        <b/>
        <sz val="10"/>
        <rFont val="Arial"/>
        <family val="2"/>
      </rPr>
      <t xml:space="preserve"> applica un contratto aziendale, cioè firmato con RSU/RSA o rappresentanze territoriali?</t>
    </r>
  </si>
  <si>
    <t>- per uscita incentivata</t>
  </si>
  <si>
    <t xml:space="preserve">sul totale di </t>
  </si>
  <si>
    <t>Se sì, quali materie regola il contratto?</t>
  </si>
  <si>
    <r>
      <t xml:space="preserve">Le informazioni richieste in questa sezione si riferiscono al solo </t>
    </r>
    <r>
      <rPr>
        <b/>
        <i/>
        <u/>
        <sz val="10"/>
        <rFont val="Arial"/>
        <family val="2"/>
      </rPr>
      <t>personale NON DIRIGENZIALE</t>
    </r>
  </si>
  <si>
    <t>Lavoratori al 31.12.2023</t>
  </si>
  <si>
    <t>Somministrazione a tempo determinato (ex-interinale)</t>
  </si>
  <si>
    <t>Quanti</t>
  </si>
  <si>
    <t>Somministrazione a tempo indeterminato/staff-leasing</t>
  </si>
  <si>
    <r>
      <t xml:space="preserve">D.1 L’impresa utilizzava il lavoro agile / smart working </t>
    </r>
    <r>
      <rPr>
        <b/>
        <u/>
        <sz val="10"/>
        <color theme="1"/>
        <rFont val="Arial"/>
        <family val="2"/>
      </rPr>
      <t>prima del Covid</t>
    </r>
    <r>
      <rPr>
        <b/>
        <sz val="10"/>
        <color theme="1"/>
        <rFont val="Arial"/>
        <family val="2"/>
      </rPr>
      <t>?</t>
    </r>
  </si>
  <si>
    <t>Attività di formazione rivolte al personale, diversa da quella obbligatoria</t>
  </si>
  <si>
    <t>Incidenza % premi collettivi variabili su retribuzione annua</t>
  </si>
  <si>
    <t>Operai / Impiegati / Intermedi</t>
  </si>
  <si>
    <t>di cui cessati:</t>
  </si>
  <si>
    <t>Punti 1-7: indicare il numero complessivo di ore perse per motivo di assenza, per qualifica e per sesso.</t>
  </si>
  <si>
    <t>Fine questionario</t>
  </si>
  <si>
    <t>Fino a 1 giorno alla settimana (o fino a 4 giorni al mese)</t>
  </si>
  <si>
    <t xml:space="preserve">   lavoratori al 31.12.2023</t>
  </si>
  <si>
    <t>4a.</t>
  </si>
  <si>
    <t>6. Giorni altre assenze nr pro-capite</t>
  </si>
  <si>
    <t xml:space="preserve">4a.di cui </t>
  </si>
  <si>
    <t>5. Altri permessi retribuiti</t>
  </si>
  <si>
    <t>4. Permessi Legge 104</t>
  </si>
  <si>
    <t>7. Assenze per sciopero</t>
  </si>
  <si>
    <t>Sì, per competenze manageriali</t>
  </si>
  <si>
    <t>Sì, per mansioni manuali (es. operai, turnisti)</t>
  </si>
  <si>
    <r>
      <t xml:space="preserve">Sì, per competenze trasversali (cd. </t>
    </r>
    <r>
      <rPr>
        <i/>
        <sz val="10"/>
        <color theme="1"/>
        <rFont val="Arial"/>
        <family val="2"/>
      </rPr>
      <t>soft skills</t>
    </r>
    <r>
      <rPr>
        <sz val="10"/>
        <color theme="1"/>
        <rFont val="Arial"/>
        <family val="2"/>
      </rPr>
      <t>)</t>
    </r>
  </si>
  <si>
    <r>
      <t xml:space="preserve">Punto 2a: </t>
    </r>
    <r>
      <rPr>
        <u/>
        <sz val="9"/>
        <rFont val="Arial"/>
        <family val="2"/>
      </rPr>
      <t>solo per gli operai</t>
    </r>
    <r>
      <rPr>
        <sz val="9"/>
        <rFont val="Arial"/>
        <family val="2"/>
      </rPr>
      <t>, del totale indicato al punto 2, indicare le ore di assenza per malattia rientranti nel periodo di "carenza", ovvero nei primi tre giorni di malattia non indennizzati da INPS.</t>
    </r>
  </si>
  <si>
    <t>Punto 5: indicare le ore di assenza per permessi sindacali (aziendali, provinciali, nazionali), per ore di assemblea e per tutti i permessi per visite mediche e altri motivi retribuiti, non ricomprese nelle righe precedenti. In tali permessi non rientrano quelli goduti a fronte di riduzione di orario di lavoro (R.O.L.) di cui al punto C.1.</t>
  </si>
  <si>
    <t>Punto 6: indicare le ore di assenza per: congedi parentali non retribuiti; permessi non retribuiti; astensioni facoltative per maternità non retribuite; ecc.</t>
  </si>
  <si>
    <t>4. Giorni Permessi 104 pro-capite</t>
  </si>
  <si>
    <t>5. Giorni altri permessi retr pro-capite</t>
  </si>
  <si>
    <t>7. Giorni sciopero pro-capite</t>
  </si>
  <si>
    <t>n. lavoratori che hanno convertito</t>
  </si>
  <si>
    <t>% del premio mediamente convertita in welfare</t>
  </si>
  <si>
    <r>
      <t xml:space="preserve">E.1 Nelle politiche di assunzione l’azienda riscontra significative difficoltà di reperimento di personale? Se sì, per quali competenze/mansioni principalmente? </t>
    </r>
    <r>
      <rPr>
        <sz val="10"/>
        <color theme="1"/>
        <rFont val="Arial"/>
        <family val="2"/>
      </rPr>
      <t>(massimo due risposte)</t>
    </r>
  </si>
  <si>
    <r>
      <t xml:space="preserve">F.2 L'azienda ha adottato iniziative di welfare? 
</t>
    </r>
    <r>
      <rPr>
        <i/>
        <sz val="10"/>
        <rFont val="Arial"/>
        <family val="2"/>
      </rPr>
      <t xml:space="preserve">Considerare </t>
    </r>
    <r>
      <rPr>
        <i/>
        <u/>
        <sz val="10"/>
        <rFont val="Arial"/>
        <family val="2"/>
      </rPr>
      <t>tutte le iniziative di welfare</t>
    </r>
    <r>
      <rPr>
        <i/>
        <sz val="10"/>
        <rFont val="Arial"/>
        <family val="2"/>
      </rPr>
      <t xml:space="preserve"> indipendentemente dalla fonte (CCNL, contratto aziendale o regolamento aziendale)</t>
    </r>
  </si>
  <si>
    <t>Indagine Confindustria sul lavoro del 2025</t>
  </si>
  <si>
    <t>Fino a 2 giorni alla settimana (o fino a 8 giorni al mese)</t>
  </si>
  <si>
    <t>C011</t>
  </si>
  <si>
    <t>C021</t>
  </si>
  <si>
    <t>D014</t>
  </si>
  <si>
    <t>D121</t>
  </si>
  <si>
    <t>D111</t>
  </si>
  <si>
    <t>D241</t>
  </si>
  <si>
    <t>D271</t>
  </si>
  <si>
    <t>D0L1</t>
  </si>
  <si>
    <t>E012</t>
  </si>
  <si>
    <t>E071</t>
  </si>
  <si>
    <t>B011</t>
  </si>
  <si>
    <t>B371</t>
  </si>
  <si>
    <t>F012</t>
  </si>
  <si>
    <t>F041</t>
  </si>
  <si>
    <t>B012</t>
  </si>
  <si>
    <t>B132</t>
  </si>
  <si>
    <t>B122</t>
  </si>
  <si>
    <t>B282</t>
  </si>
  <si>
    <t>B254</t>
  </si>
  <si>
    <t>K321</t>
  </si>
  <si>
    <t>K051</t>
  </si>
  <si>
    <t>I100</t>
  </si>
  <si>
    <t>I911</t>
  </si>
  <si>
    <t>I810</t>
  </si>
  <si>
    <t>I8C2</t>
  </si>
  <si>
    <t>I5G1</t>
  </si>
  <si>
    <t>I022</t>
  </si>
  <si>
    <t>I320</t>
  </si>
  <si>
    <t>IC35</t>
  </si>
  <si>
    <t>K511</t>
  </si>
  <si>
    <t>K541</t>
  </si>
  <si>
    <t>K411</t>
  </si>
  <si>
    <t>T011</t>
  </si>
  <si>
    <t>T012</t>
  </si>
  <si>
    <t>T231</t>
  </si>
  <si>
    <t>I391</t>
  </si>
  <si>
    <t>B101</t>
  </si>
  <si>
    <t>D411</t>
  </si>
  <si>
    <t>F051</t>
  </si>
  <si>
    <t>F032</t>
  </si>
  <si>
    <t>F021</t>
  </si>
  <si>
    <t>G022</t>
  </si>
  <si>
    <t>G011</t>
  </si>
  <si>
    <t>G121</t>
  </si>
  <si>
    <t>G131</t>
  </si>
  <si>
    <t>G161</t>
  </si>
  <si>
    <t>G111</t>
  </si>
  <si>
    <t>V212</t>
  </si>
  <si>
    <t>HV17</t>
  </si>
  <si>
    <t>H05B</t>
  </si>
  <si>
    <t>K461</t>
  </si>
  <si>
    <t>G091</t>
  </si>
  <si>
    <t>G511</t>
  </si>
  <si>
    <t>G421</t>
  </si>
  <si>
    <t>I192</t>
  </si>
  <si>
    <t>J121</t>
  </si>
  <si>
    <t>J241</t>
  </si>
  <si>
    <t>H011</t>
  </si>
  <si>
    <t>H445</t>
  </si>
  <si>
    <t>I8A2</t>
  </si>
  <si>
    <t>G321</t>
  </si>
  <si>
    <t>G211</t>
  </si>
  <si>
    <t>G310</t>
  </si>
  <si>
    <t>Check-up assenze anno 2024</t>
  </si>
  <si>
    <t>* Numero medio di lavoratori a tempo indeterminato full-time in organico a dicembre 2023 e a dicembre 2024.</t>
  </si>
  <si>
    <t xml:space="preserve">   lavoratori al 31.12.2024</t>
  </si>
  <si>
    <t xml:space="preserve">        numero medio lavoratori nel 2024</t>
  </si>
  <si>
    <t xml:space="preserve">   festività infrasettimanali nel 2024</t>
  </si>
  <si>
    <t>Lavoratori al 31.12.2024</t>
  </si>
  <si>
    <r>
      <t xml:space="preserve">B.3 Indicare il numero di </t>
    </r>
    <r>
      <rPr>
        <b/>
        <u/>
        <sz val="10"/>
        <rFont val="Arial"/>
        <family val="2"/>
      </rPr>
      <t>dipendenti</t>
    </r>
    <r>
      <rPr>
        <b/>
        <sz val="10"/>
        <rFont val="Arial"/>
        <family val="2"/>
      </rPr>
      <t xml:space="preserve"> che nel corso del 2024 sono stati:  </t>
    </r>
  </si>
  <si>
    <t>Sulla base delle informazioni fornite, nel 2024 il turnover è stato pari a:</t>
  </si>
  <si>
    <r>
      <rPr>
        <b/>
        <sz val="10"/>
        <rFont val="Arial"/>
        <family val="2"/>
      </rPr>
      <t>C.1</t>
    </r>
    <r>
      <rPr>
        <sz val="10"/>
        <rFont val="Arial"/>
        <family val="2"/>
      </rPr>
      <t xml:space="preserve"> </t>
    </r>
    <r>
      <rPr>
        <b/>
        <sz val="12"/>
        <color rgb="FFC00000"/>
        <rFont val="Arial"/>
        <family val="2"/>
      </rPr>
      <t>GIORNI</t>
    </r>
    <r>
      <rPr>
        <sz val="10"/>
        <rFont val="Arial"/>
        <family val="2"/>
      </rPr>
      <t xml:space="preserve"> di ferie, P.A.R.</t>
    </r>
    <r>
      <rPr>
        <vertAlign val="superscript"/>
        <sz val="10"/>
        <rFont val="Arial"/>
        <family val="2"/>
      </rPr>
      <t>1</t>
    </r>
    <r>
      <rPr>
        <sz val="10"/>
        <rFont val="Arial"/>
        <family val="2"/>
      </rPr>
      <t xml:space="preserve"> e permessi per banca ore e conto ore per lavoratore effettivamente goduti nel 2024 (</t>
    </r>
    <r>
      <rPr>
        <b/>
        <sz val="12"/>
        <color rgb="FFC00000"/>
        <rFont val="Arial"/>
        <family val="2"/>
      </rPr>
      <t>es. 20 + 4 + 9 = 33 giorni</t>
    </r>
    <r>
      <rPr>
        <sz val="10"/>
        <rFont val="Arial"/>
        <family val="2"/>
      </rPr>
      <t>)</t>
    </r>
  </si>
  <si>
    <r>
      <t xml:space="preserve">C.3 </t>
    </r>
    <r>
      <rPr>
        <b/>
        <u/>
        <sz val="11"/>
        <color theme="1"/>
        <rFont val="Arial"/>
        <family val="2"/>
      </rPr>
      <t>MONTE ORE</t>
    </r>
    <r>
      <rPr>
        <b/>
        <sz val="11"/>
        <color theme="1"/>
        <rFont val="Arial"/>
        <family val="2"/>
      </rPr>
      <t xml:space="preserve"> DI ASSENZA, CIG E STRAORDINARIO NEL 2024
</t>
    </r>
    <r>
      <rPr>
        <sz val="11"/>
        <color theme="1"/>
        <rFont val="Arial"/>
        <family val="2"/>
      </rPr>
      <t xml:space="preserve">(fornire il </t>
    </r>
    <r>
      <rPr>
        <b/>
        <u/>
        <sz val="11"/>
        <color theme="1"/>
        <rFont val="Arial"/>
        <family val="2"/>
      </rPr>
      <t>numero totale di ore di assenza</t>
    </r>
    <r>
      <rPr>
        <sz val="11"/>
        <color theme="1"/>
        <rFont val="Arial"/>
        <family val="2"/>
      </rPr>
      <t xml:space="preserve"> effettuate dai lavoratori </t>
    </r>
    <r>
      <rPr>
        <u/>
        <sz val="11"/>
        <color theme="1"/>
        <rFont val="Arial"/>
        <family val="2"/>
      </rPr>
      <t>a tempo indeterminato full-time</t>
    </r>
    <r>
      <rPr>
        <sz val="11"/>
        <color theme="1"/>
        <rFont val="Arial"/>
        <family val="2"/>
      </rPr>
      <t xml:space="preserve"> nel corso del 2024)</t>
    </r>
  </si>
  <si>
    <t>La riga riporta il numero medio di lavoratori full-time a tempo indeterminato nel corso del 2024 (come da organici indicati in B.2)</t>
  </si>
  <si>
    <t>Sab+Dom</t>
  </si>
  <si>
    <t>Festività</t>
  </si>
  <si>
    <t>Santo Patrono</t>
  </si>
  <si>
    <t>Giorni nell'anno</t>
  </si>
  <si>
    <t>Punto 9: indicare il numero complessivo di ore di lavoro straordinario prestate nel 2024 eccedenti il normale orario contrattuale.</t>
  </si>
  <si>
    <t>Punto 8: indicare il numero complessivo di ore di CIG (CIGO + CIGS + CIG in deroga) o Fondi di solidarietà (es. FIS) cui l'azienda ha fatto ricorso nel 2024.</t>
  </si>
  <si>
    <r>
      <t xml:space="preserve">D.2 L’impresa ha utilizzato il lavoro agile / smart working </t>
    </r>
    <r>
      <rPr>
        <b/>
        <u/>
        <sz val="10"/>
        <color theme="1"/>
        <rFont val="Arial"/>
        <family val="2"/>
      </rPr>
      <t>nel 2024</t>
    </r>
    <r>
      <rPr>
        <b/>
        <sz val="10"/>
        <color theme="1"/>
        <rFont val="Arial"/>
        <family val="2"/>
      </rPr>
      <t>?</t>
    </r>
  </si>
  <si>
    <r>
      <t>D.3 Se sì, quanti sono stati i dipendenti (</t>
    </r>
    <r>
      <rPr>
        <b/>
        <u/>
        <sz val="10"/>
        <rFont val="Arial"/>
        <family val="2"/>
      </rPr>
      <t>non dirigenti</t>
    </r>
    <r>
      <rPr>
        <b/>
        <sz val="10"/>
        <rFont val="Arial"/>
        <family val="2"/>
      </rPr>
      <t>) coinvolti a fine 2024, e per quanti giorni mediamente alla settimana (o al mese) di utilizzo consentito dello smart working?</t>
    </r>
  </si>
  <si>
    <t>TOTALE DIPENDENTI coinvolti in smart-working nel 2024</t>
  </si>
  <si>
    <r>
      <t xml:space="preserve">dipendenti in forza
a fine 2024 (da </t>
    </r>
    <r>
      <rPr>
        <b/>
        <i/>
        <sz val="10"/>
        <color rgb="FFBF5B09"/>
        <rFont val="Arial"/>
        <family val="2"/>
      </rPr>
      <t xml:space="preserve">B.1)
</t>
    </r>
    <r>
      <rPr>
        <i/>
        <sz val="10"/>
        <color rgb="FFBF5B09"/>
        <rFont val="Arial"/>
        <family val="2"/>
      </rPr>
      <t xml:space="preserve">al netto dirigenti (da </t>
    </r>
    <r>
      <rPr>
        <b/>
        <i/>
        <sz val="10"/>
        <color rgb="FFBF5B09"/>
        <rFont val="Arial"/>
        <family val="2"/>
      </rPr>
      <t>B.2</t>
    </r>
    <r>
      <rPr>
        <i/>
        <sz val="10"/>
        <color rgb="FFBF5B09"/>
        <rFont val="Arial"/>
        <family val="2"/>
      </rPr>
      <t>)</t>
    </r>
  </si>
  <si>
    <t>Sì, per competenze tecniche (manutenzione, installazione e tecnologie, produzione, logistica, informatica di base, ecc.)</t>
  </si>
  <si>
    <t>Sì, per competenze digitali (progettazione, prototipazione, sviluppo infrastrutture digitali, sviluppo e gestione algoritmi, analisi dei dati, ecc.)</t>
  </si>
  <si>
    <r>
      <t xml:space="preserve">E.2 Se l’impresa sta riscontrando mancanza/insufficienza di competenze ritenute necessarie in azienda, quali azioni sta compiendo? </t>
    </r>
    <r>
      <rPr>
        <sz val="10"/>
        <color theme="1"/>
        <rFont val="Arial"/>
        <family val="2"/>
      </rPr>
      <t>(possibili più risposte)</t>
    </r>
  </si>
  <si>
    <t>Partecipazione a partenariati pubblico-privati per formazione specialistica finanziata (es. Patti Territoriali)</t>
  </si>
  <si>
    <t>B.4 L'impresa si è avvalsa di lavoratori in somministrazione e/o staff leasing nel 2024?</t>
  </si>
  <si>
    <r>
      <t xml:space="preserve">E.2-bis A che livello l'azienda è stata coinvolta in programmi educativi? </t>
    </r>
    <r>
      <rPr>
        <sz val="10"/>
        <color theme="1"/>
        <rFont val="Arial"/>
        <family val="2"/>
      </rPr>
      <t>(possibili più risposte)</t>
    </r>
  </si>
  <si>
    <t>Scuole primarie / secondarie di primo grado (per orientamento di base o visite aziendali)</t>
  </si>
  <si>
    <t>Scuole secondarie di secondo grado e/o IeFP (per alternanza scuola-lavoro / PCTO, docenze tecniche, visite aziendali)</t>
  </si>
  <si>
    <t>Coinvolgimento diretto dell’azienda in programmi educativi sul territorio (es. ITS Academy, alternanza scuola-lavoro / PCTO)</t>
  </si>
  <si>
    <t>ITS Academy (per governance, didattica, tirocini, visite aziendali)</t>
  </si>
  <si>
    <t>E.3 L'azienda ha integrato l'Intelligenza Artificiale nei propri processi?</t>
  </si>
  <si>
    <t>No, non siamo interessati a utilizzarla</t>
  </si>
  <si>
    <t>3 o più giorni alla settimana (12 o più giorni al mese)</t>
  </si>
  <si>
    <t>Non ancora, ma stiamo valutando l'adozione di soluzioni di Intelligenza Artificiale (es. fase di analisi o ricerca di tecnologie e fornitori, analisi di fattibilità)</t>
  </si>
  <si>
    <t>Sì, abbiamo adottato e utilizziamo regolarmente strumenti di Intelligenza Artificiale nelle attività aziendali (es. automazione dei processi, analisi dati, chatbot per il supporto clienti, marketing, logistica) o ne stiamo sperimentando l'adozione (es. progetti pilota, test su processi chiave)</t>
  </si>
  <si>
    <r>
      <t xml:space="preserve">E.4 Lato capitale umano, quali azioni ha intrapreso l’azienda per integrare l’IA nei propri processi o per valutarne l’integrazione? </t>
    </r>
    <r>
      <rPr>
        <sz val="10"/>
        <rFont val="Arial"/>
        <family val="2"/>
      </rPr>
      <t>(possibili più risposte)</t>
    </r>
  </si>
  <si>
    <t>Ricerca e assunzione di personale con competenze specifiche in ambito IA</t>
  </si>
  <si>
    <t>Formazione del personale interno per sviluppare competenze sull’uso dell’IA</t>
  </si>
  <si>
    <t>Ricorso a consulenti o fornitori esterni per l’adozione dell’IA</t>
  </si>
  <si>
    <t>Automazione dei processi produttivi (es. robotica)</t>
  </si>
  <si>
    <t>Controllo qualità (es. riconoscimento immagini, rilevamento difetti in produzione)</t>
  </si>
  <si>
    <t>Manutenzione predittiva</t>
  </si>
  <si>
    <t>Analisi e gestione dei dati aziendali (es. forecasting vendite, analisi dati interni)</t>
  </si>
  <si>
    <t>Marketing e personalizzazione dell’offerta (es. profilazione clienti)</t>
  </si>
  <si>
    <t>Servizio clienti (chatbot, assistenti virtuali)</t>
  </si>
  <si>
    <t>Gestione delle risorse umane (es. selezione, formazione, valutazione)</t>
  </si>
  <si>
    <t>Ricerca e sviluppo</t>
  </si>
  <si>
    <t>Mancanza di informazioni chiare sulle opportunità offerte dall’IA</t>
  </si>
  <si>
    <t>Mancanza di competenze interne</t>
  </si>
  <si>
    <t>Resistenza al cambiamento da parte del personale</t>
  </si>
  <si>
    <t>Costi elevati delle tecnologie o dei servizi</t>
  </si>
  <si>
    <t>Complessità tecnica nell’integrazione dei sistemi</t>
  </si>
  <si>
    <t>Sicurezza e privacy dei dati</t>
  </si>
  <si>
    <t>Automazione delle attività ripetitive</t>
  </si>
  <si>
    <t>Riduzione dei costi</t>
  </si>
  <si>
    <t xml:space="preserve">Innovazione e creatività </t>
  </si>
  <si>
    <t>Riduzione del personale</t>
  </si>
  <si>
    <r>
      <rPr>
        <b/>
        <sz val="9"/>
        <rFont val="Arial"/>
        <family val="2"/>
      </rPr>
      <t>Effetto già visibile</t>
    </r>
    <r>
      <rPr>
        <b/>
        <sz val="10"/>
        <rFont val="Calibri"/>
        <family val="2"/>
        <scheme val="minor"/>
      </rPr>
      <t xml:space="preserve">
↓</t>
    </r>
  </si>
  <si>
    <r>
      <t>F.5 Quanti lavoratori (</t>
    </r>
    <r>
      <rPr>
        <b/>
        <u/>
        <sz val="10"/>
        <rFont val="Arial"/>
        <family val="2"/>
      </rPr>
      <t>a tempo indeterminato</t>
    </r>
    <r>
      <rPr>
        <b/>
        <sz val="10"/>
        <rFont val="Arial"/>
        <family val="2"/>
      </rPr>
      <t>) hanno esercitato l'opzione di conversione del premio in welfare nel 2024 e per quale percentuale del premio?</t>
    </r>
  </si>
  <si>
    <t>F.3 L’azienda ha erogato premi variabili collettivi nel 2024?</t>
  </si>
  <si>
    <t>F.4 Quale è stata l'incidenza media dei premi variabili collettivi (esclusi quindi MBO o premi individuali) erogati dall'azienda nel 2024 sulla retribuzione annua media (comprensiva dei premi)?</t>
  </si>
  <si>
    <r>
      <t xml:space="preserve">es. se la retribuzione annua lorda nel 2024 è stata mediamente di 25.000 euro e l'importo del premio in media è stato di 1.000 euro, indicare </t>
    </r>
    <r>
      <rPr>
        <b/>
        <i/>
        <sz val="10"/>
        <color theme="1"/>
        <rFont val="Arial"/>
        <family val="2"/>
      </rPr>
      <t>4,0%</t>
    </r>
    <r>
      <rPr>
        <i/>
        <sz val="10"/>
        <color theme="1"/>
        <rFont val="Arial"/>
        <family val="2"/>
      </rPr>
      <t xml:space="preserve"> (calcolato come </t>
    </r>
    <r>
      <rPr>
        <b/>
        <i/>
        <sz val="10"/>
        <color theme="1"/>
        <rFont val="Arial"/>
        <family val="2"/>
      </rPr>
      <t>1.000 / 25.000</t>
    </r>
    <r>
      <rPr>
        <i/>
        <sz val="10"/>
        <color theme="1"/>
        <rFont val="Arial"/>
        <family val="2"/>
      </rPr>
      <t>)</t>
    </r>
  </si>
  <si>
    <r>
      <t xml:space="preserve">E.5 Quali sono gli ambiti aziendali in cui state implementando l’uso di soluzioni di Intelligenza Artificiale? </t>
    </r>
    <r>
      <rPr>
        <sz val="10"/>
        <rFont val="Arial"/>
        <family val="2"/>
      </rPr>
      <t>(possibili più risposte)</t>
    </r>
  </si>
  <si>
    <t>PESCA MARITTIMA</t>
  </si>
  <si>
    <t>CHIMICO-FARMACEUTICO</t>
  </si>
  <si>
    <t>PIASTRELLE DI CERAMICA</t>
  </si>
  <si>
    <t>SOMMINISTRAZIONE DI LAVORO</t>
  </si>
  <si>
    <t>A.4.1   CCNL</t>
  </si>
  <si>
    <r>
      <t>E.X Nel 2024, quanti dipendenti (</t>
    </r>
    <r>
      <rPr>
        <b/>
        <u/>
        <sz val="10"/>
        <rFont val="Arial"/>
        <family val="2"/>
      </rPr>
      <t>compresi i dirigenti</t>
    </r>
    <r>
      <rPr>
        <b/>
        <sz val="10"/>
        <rFont val="Arial"/>
        <family val="2"/>
      </rPr>
      <t>) hanno partecipato ad almeno un’attività di formazione aziendale diversa da quella obbligatoria?</t>
    </r>
  </si>
  <si>
    <r>
      <t xml:space="preserve">dipendenti in forza
(media 2024 da </t>
    </r>
    <r>
      <rPr>
        <b/>
        <i/>
        <sz val="10"/>
        <color rgb="FFBF5B09"/>
        <rFont val="Arial"/>
        <family val="2"/>
      </rPr>
      <t>B.1</t>
    </r>
    <r>
      <rPr>
        <i/>
        <sz val="10"/>
        <color rgb="FFBF5B09"/>
        <rFont val="Arial"/>
        <family val="2"/>
      </rPr>
      <t>)</t>
    </r>
  </si>
  <si>
    <t>E)   CAPITALE UMANO  e  INTELLIGENZA ARTIFICIALE</t>
  </si>
  <si>
    <t>F)   POLITICHE AZIENDALI</t>
  </si>
  <si>
    <r>
      <t xml:space="preserve">D)   LAVORO AGILE / </t>
    </r>
    <r>
      <rPr>
        <b/>
        <i/>
        <sz val="14"/>
        <rFont val="Arial"/>
        <family val="2"/>
      </rPr>
      <t>SMART WORKING</t>
    </r>
  </si>
  <si>
    <t>C)   ORARI E ASSENZE DAL LAVORO</t>
  </si>
  <si>
    <t xml:space="preserve">B)   STRUTTURA E DINAMICA DELL'OCCUPAZIONE </t>
  </si>
  <si>
    <t>A)   INFORMAZIONI GENERALI SULL'IMPRESA</t>
  </si>
  <si>
    <t>cod cnel</t>
  </si>
  <si>
    <t>01</t>
  </si>
  <si>
    <t>02</t>
  </si>
  <si>
    <t>03</t>
  </si>
  <si>
    <t>05</t>
  </si>
  <si>
    <t>06</t>
  </si>
  <si>
    <t>07</t>
  </si>
  <si>
    <t>08</t>
  </si>
  <si>
    <t>09</t>
  </si>
  <si>
    <r>
      <t xml:space="preserve">Università (per didattica, ricerca, terza missione, </t>
    </r>
    <r>
      <rPr>
        <i/>
        <sz val="10"/>
        <color theme="1"/>
        <rFont val="Arial"/>
        <family val="2"/>
      </rPr>
      <t>placement</t>
    </r>
    <r>
      <rPr>
        <sz val="10"/>
        <color theme="1"/>
        <rFont val="Arial"/>
        <family val="2"/>
      </rPr>
      <t>)</t>
    </r>
  </si>
  <si>
    <r>
      <rPr>
        <b/>
        <i/>
        <u/>
        <sz val="11"/>
        <rFont val="Arial"/>
        <family val="2"/>
      </rPr>
      <t>Ore lavorabili</t>
    </r>
    <r>
      <rPr>
        <b/>
        <i/>
        <sz val="11"/>
        <rFont val="Arial"/>
        <family val="2"/>
      </rPr>
      <t>:     (366 - 104 - 9 - 33) x (40 - 60/60)/5 - 50 =</t>
    </r>
  </si>
  <si>
    <t>Miglioramento qualità e/o maggiore personalizzazione dei prodotti/servizi offerti</t>
  </si>
  <si>
    <r>
      <rPr>
        <b/>
        <sz val="9"/>
        <rFont val="Arial"/>
        <family val="2"/>
      </rPr>
      <t>Effetto atteso in futuro</t>
    </r>
    <r>
      <rPr>
        <b/>
        <sz val="10"/>
        <rFont val="Calibri"/>
        <family val="2"/>
        <scheme val="minor"/>
      </rPr>
      <t xml:space="preserve">
↓</t>
    </r>
  </si>
  <si>
    <r>
      <rPr>
        <b/>
        <sz val="9"/>
        <rFont val="Arial"/>
        <family val="2"/>
      </rPr>
      <t>Effetto né già riscontrato né atteso in futuro</t>
    </r>
    <r>
      <rPr>
        <b/>
        <sz val="10"/>
        <rFont val="Arial"/>
        <family val="2"/>
      </rPr>
      <t xml:space="preserve">
</t>
    </r>
    <r>
      <rPr>
        <b/>
        <sz val="10"/>
        <rFont val="Calibri"/>
        <family val="2"/>
      </rPr>
      <t>↓</t>
    </r>
  </si>
  <si>
    <t>…….............................................</t>
  </si>
  <si>
    <t>%</t>
  </si>
  <si>
    <t>......................................</t>
  </si>
  <si>
    <t>E.6 Quali sono le principali difficoltà che avete incontrato nell’adozione di soluzioni di Intelligenza Artificiale?</t>
  </si>
  <si>
    <t>E.7 Quali sono gli effetti riscontrati dall’introduzione dell’Intelligenza Artificiale nella sua azienda? Per ognuno, specificare se l'effetto è già visibile o è atteso in futuro o nessuna delle delle due opzioni.</t>
  </si>
  <si>
    <t>G) POLITICHE RETRIBUTIVE</t>
  </si>
  <si>
    <t>G.1 L'impresa ha una struttura di politica retributiva formalizzata?</t>
  </si>
  <si>
    <t>G.2 Quali criteri vengono utilizzati per aumentare la RAL (Retribuzione Annua Lorda)?</t>
  </si>
  <si>
    <t>dirigenti</t>
  </si>
  <si>
    <t>quadri</t>
  </si>
  <si>
    <t>impiegati</t>
  </si>
  <si>
    <t>operai/intermedi</t>
  </si>
  <si>
    <t>Nessun criterio</t>
  </si>
  <si>
    <t>Obiettivi aziendali</t>
  </si>
  <si>
    <t>Obiettivi individuali</t>
  </si>
  <si>
    <t>Job evaluation/Classificazione dei ruoli</t>
  </si>
  <si>
    <t>Posizionamento rispetto al mercato di riferimento</t>
  </si>
  <si>
    <t>Anzianità di servizio</t>
  </si>
  <si>
    <t>Tasso di inflazione</t>
  </si>
  <si>
    <t>Altro</t>
  </si>
  <si>
    <t>Incremento  % (incrementi di merito e previsti dal CCNL)</t>
  </si>
  <si>
    <t xml:space="preserve">Le retribuzioni sono aumentate mediamente del </t>
  </si>
  <si>
    <t>%?</t>
  </si>
  <si>
    <t>Operai / Intermedi</t>
  </si>
  <si>
    <t>MEDIA PONDERATA</t>
  </si>
  <si>
    <t>Qualora il dato per categoria di dipendenti non fosse disponibile, indicare la media dell'azienda</t>
  </si>
  <si>
    <t>MEDIA AZIENDA</t>
  </si>
  <si>
    <t>G.4 L'impresa riconosce un premio variabile?</t>
  </si>
  <si>
    <t>no</t>
  </si>
  <si>
    <t>sì, solo premi variabili individuali</t>
  </si>
  <si>
    <t>sì, solo premi variabili collettivi</t>
  </si>
  <si>
    <t>sì, sia premi variabili collettivi che individuali</t>
  </si>
  <si>
    <t xml:space="preserve">G.5 Quali sono gli indicatori (di produttività, redditività, efficienza, qualità o innovazione) sulla base dei quali vengono erogati i premi variabili?
</t>
  </si>
  <si>
    <t>Volume della produzione/n. dipendenti</t>
  </si>
  <si>
    <t>Fatturato o VA di bilancio/n. dipendenti</t>
  </si>
  <si>
    <t>MOL/VA di bilancio</t>
  </si>
  <si>
    <t>Indici di soddisfazione del cliente</t>
  </si>
  <si>
    <t>Diminuzione n. riparazioni, rilavorazioni</t>
  </si>
  <si>
    <t>Riduzione degli scarti di lavorazione</t>
  </si>
  <si>
    <t>Percentuale di rispetto dei tempi di consegna</t>
  </si>
  <si>
    <t>Rispetto previsioni di avanzamento lavori</t>
  </si>
  <si>
    <t>Modifiche organizzazione del lavoro</t>
  </si>
  <si>
    <r>
      <t>Lavoro agile (</t>
    </r>
    <r>
      <rPr>
        <i/>
        <sz val="10"/>
        <rFont val="Arial"/>
        <family val="2"/>
      </rPr>
      <t>smart working</t>
    </r>
    <r>
      <rPr>
        <sz val="10"/>
        <rFont val="Arial"/>
        <family val="2"/>
      </rPr>
      <t>)</t>
    </r>
  </si>
  <si>
    <t>Modifiche ai regimi di orario</t>
  </si>
  <si>
    <t>Rapporto costi effettivi/costi previsti</t>
  </si>
  <si>
    <t>Riduzione assenteismo</t>
  </si>
  <si>
    <t>Numero brevetti depositati</t>
  </si>
  <si>
    <t>Riduzione tempi sviluppo nuovi prodotti</t>
  </si>
  <si>
    <t>Riduzione dei consumi energetici</t>
  </si>
  <si>
    <t>Riduzione numero infortuni</t>
  </si>
  <si>
    <t>Riduzione tempi di attraversamento interni lavorazione</t>
  </si>
  <si>
    <t>Riduzione tempi di commessa</t>
  </si>
  <si>
    <t>….....</t>
  </si>
  <si>
    <t>G.6 Indicare la retribuzione d'ingresso per neolaureati alla prima esperienza di lavoro distinguendo la laurea triennale dalla magistrale e quest'ultima per indirizzi generali</t>
  </si>
  <si>
    <t>Retribuzione Lorda su base annua (es. 20.000€)</t>
  </si>
  <si>
    <t>Magistrale</t>
  </si>
  <si>
    <t>Umanistica (lettere, filosofia, ecc.)</t>
  </si>
  <si>
    <t>Economico-giuridiche (Economia e commercio, Giurisprudenza, ecc.)</t>
  </si>
  <si>
    <t>Tecnico-Scientifiche (Ingegneria, Matematica, ecc.)</t>
  </si>
  <si>
    <t>Triennale</t>
  </si>
  <si>
    <t>G.7 Qual è indicativamente la percentuale di incremento dopo il primo anno?</t>
  </si>
  <si>
    <t>Incremento  %</t>
  </si>
  <si>
    <t>G.8 Qual è il rimborso mensile erogato mediamente agli stagisti?</t>
  </si>
  <si>
    <t>Nel 2024 l'azienda  ha avuto stagisti?</t>
  </si>
  <si>
    <t>Se sì, con quale rimborso mensile medio in caso di tirocini extracurriculari?</t>
  </si>
  <si>
    <t>G.3 Quale prevede sarà, nel 2025, l'incremento medio della RAL (Retribuzione Annua Lorda) per ciascuna categoria di dipendenti?</t>
  </si>
  <si>
    <t>10</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</si>
  <si>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</si>
  <si>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</si>
  <si>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</si>
  <si>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</si>
  <si>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</si>
  <si>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</si>
  <si>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</si>
  <si>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</si>
  <si>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</si>
  <si>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</si>
  <si>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</si>
  <si>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</si>
  <si>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</si>
  <si>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</si>
  <si>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</si>
  <si>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</si>
  <si>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</si>
  <si>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</si>
  <si>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</si>
  <si>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</si>
  <si>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</si>
  <si>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</si>
  <si>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</si>
  <si>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</si>
  <si>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</si>
  <si>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</si>
  <si>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</si>
  <si>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</si>
  <si>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</si>
  <si>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42</t>
  </si>
  <si>
    <t>43</t>
  </si>
  <si>
    <t>45</t>
  </si>
  <si>
    <t>46</t>
  </si>
  <si>
    <t>47</t>
  </si>
  <si>
    <t>49</t>
  </si>
  <si>
    <t>50</t>
  </si>
  <si>
    <t>51</t>
  </si>
  <si>
    <t>52</t>
  </si>
  <si>
    <t>53</t>
  </si>
  <si>
    <t>55</t>
  </si>
  <si>
    <t>56</t>
  </si>
  <si>
    <t>58</t>
  </si>
  <si>
    <t>59</t>
  </si>
  <si>
    <t>60</t>
  </si>
  <si>
    <t>61</t>
  </si>
  <si>
    <t>62</t>
  </si>
  <si>
    <t>63</t>
  </si>
  <si>
    <t>64</t>
  </si>
  <si>
    <t>65</t>
  </si>
  <si>
    <t>66</t>
  </si>
  <si>
    <t>68</t>
  </si>
  <si>
    <t>69</t>
  </si>
  <si>
    <t>70</t>
  </si>
  <si>
    <t>71</t>
  </si>
  <si>
    <t>72</t>
  </si>
  <si>
    <t>73</t>
  </si>
  <si>
    <t>74</t>
  </si>
  <si>
    <t>75</t>
  </si>
  <si>
    <t>77</t>
  </si>
  <si>
    <t>78</t>
  </si>
  <si>
    <t>79</t>
  </si>
  <si>
    <t>80</t>
  </si>
  <si>
    <t>81</t>
  </si>
  <si>
    <t>82</t>
  </si>
  <si>
    <t>84</t>
  </si>
  <si>
    <t>85</t>
  </si>
  <si>
    <t>86</t>
  </si>
  <si>
    <t>87</t>
  </si>
  <si>
    <t>88</t>
  </si>
  <si>
    <t>90</t>
  </si>
  <si>
    <t>91</t>
  </si>
  <si>
    <t>92</t>
  </si>
  <si>
    <t>93</t>
  </si>
  <si>
    <t>94</t>
  </si>
  <si>
    <t>95</t>
  </si>
  <si>
    <t>96</t>
  </si>
  <si>
    <t>97</t>
  </si>
  <si>
    <t>98</t>
  </si>
  <si>
    <t>99</t>
  </si>
  <si>
    <t>Impiegati/Qualifiche speciali</t>
  </si>
  <si>
    <t>…</t>
  </si>
  <si>
    <t>Se si, quali?</t>
  </si>
  <si>
    <t>…..........................................................</t>
  </si>
  <si>
    <t>specificare quale altro Fondo:</t>
  </si>
  <si>
    <t>(2) Specifici beni e servizi concessi ai dipendenti (autovetture assegnate ad uso promiscuo; fabbricati in locazione, in uso o in comodato; prestiti agevolati; servizi di trasporto ferroviario di persone gratuiti) di cui al comma 4, art.51 del TUIR.</t>
  </si>
  <si>
    <t>(1) Oneri di utilità sociale, con finalità di cui al comma 1, art. 100 del TUIR.</t>
  </si>
  <si>
    <t>NOTE:</t>
  </si>
  <si>
    <t>…............................................
…............................................</t>
  </si>
  <si>
    <r>
      <t>Altri fringe benefit</t>
    </r>
    <r>
      <rPr>
        <vertAlign val="superscript"/>
        <sz val="10"/>
        <color theme="1"/>
        <rFont val="Arial"/>
        <family val="2"/>
      </rPr>
      <t xml:space="preserve"> (2)</t>
    </r>
  </si>
  <si>
    <t>Buoni carburante</t>
  </si>
  <si>
    <t>Carrello della spesa</t>
  </si>
  <si>
    <t>Assistenza ai familiari anziani o non autosufficienti</t>
  </si>
  <si>
    <t>Somme e servizi di educazione, istruzione, ricreazione e borse di studio per familiari</t>
  </si>
  <si>
    <r>
      <t xml:space="preserve">Somme e servizi con finalità di educazione, istruzione, ricreazione, assistenza sociale e sanitaria o culto </t>
    </r>
    <r>
      <rPr>
        <vertAlign val="superscript"/>
        <sz val="10"/>
        <color theme="1"/>
        <rFont val="Arial"/>
        <family val="2"/>
      </rPr>
      <t>(1)</t>
    </r>
  </si>
  <si>
    <t>Buoni pasto</t>
  </si>
  <si>
    <t>Somministrazioni di vitto, mense aziendali</t>
  </si>
  <si>
    <t>Servizi di trasporto collettivo</t>
  </si>
  <si>
    <t>previsto da contratto aziendale</t>
  </si>
  <si>
    <t>decisione unilaterale dell’azienda</t>
  </si>
  <si>
    <t>Presente</t>
  </si>
  <si>
    <t>Assente</t>
  </si>
  <si>
    <t>M.2 Se sì, specificare quale/quali e per ognuno indicare se si tratta di decisione unilaterale, previsione da contratto aziendale e quale è stato il costo sostenuto dall'azienda nel 2023.</t>
  </si>
  <si>
    <t>M.1 L'azienda mette a disposizione dei propri dipendenti non dirigenti uno o più dei servizi di welfare?</t>
  </si>
  <si>
    <t>…...........................................
…...........................................</t>
  </si>
  <si>
    <t>Altro (Specificare)</t>
  </si>
  <si>
    <t>L.2 Se Sì: indicare nella seguente tabella quali sono gli indicatori eventualmente definiti nel contratto per la misurazione degli incrementi prefissati (di produttività, redditività, efficienza, qualità o innovazione) a cui sono legati i premi variabili.</t>
  </si>
  <si>
    <t>L.1 L'impresa applica un contratto aziendale che prevede l'erogazione di un premio variabile collettivo?</t>
  </si>
  <si>
    <t>L) CONTRATTAZIONE AZIENDALE</t>
  </si>
  <si>
    <r>
      <t xml:space="preserve">(1) </t>
    </r>
    <r>
      <rPr>
        <b/>
        <i/>
        <sz val="9"/>
        <color theme="1"/>
        <rFont val="Arial"/>
        <family val="2"/>
      </rPr>
      <t>Premio di risultato</t>
    </r>
    <r>
      <rPr>
        <i/>
        <sz val="9"/>
        <color theme="1"/>
        <rFont val="Arial"/>
        <family val="2"/>
      </rPr>
      <t>: indicare l’importo corrisposto nell’anno, sulla base degli accordi aziendali integrativi del CCNL.</t>
    </r>
  </si>
  <si>
    <t>€</t>
  </si>
  <si>
    <t>2 - 14^ mensilità ed altri premi corrisposti annualmente, diversi dal premio di risultato</t>
  </si>
  <si>
    <r>
      <t>1 - Premio di risultato</t>
    </r>
    <r>
      <rPr>
        <vertAlign val="superscript"/>
        <sz val="10"/>
        <color theme="1"/>
        <rFont val="Arial"/>
        <family val="2"/>
      </rPr>
      <t xml:space="preserve"> (1)</t>
    </r>
  </si>
  <si>
    <t>Quadri Impiegati e Q.S.</t>
  </si>
  <si>
    <t>Indicare l'importo medio procapite corrisposto nell'anno.</t>
  </si>
  <si>
    <t>Se sì, indicare la tipologia</t>
  </si>
  <si>
    <t>Indicare se sono previsti importi superiori o altro rispetto a quanto previsto all'art. 12, comma 5 (indennità in cifra fissa)</t>
  </si>
  <si>
    <r>
      <rPr>
        <b/>
        <i/>
        <sz val="9"/>
        <color theme="1"/>
        <rFont val="Arial"/>
        <family val="2"/>
      </rPr>
      <t>(1)</t>
    </r>
    <r>
      <rPr>
        <i/>
        <sz val="9"/>
        <color theme="1"/>
        <rFont val="Arial"/>
        <family val="2"/>
      </rPr>
      <t xml:space="preserve"> Indicare l’importo dei </t>
    </r>
    <r>
      <rPr>
        <b/>
        <i/>
        <sz val="9"/>
        <color theme="1"/>
        <rFont val="Arial"/>
        <family val="2"/>
      </rPr>
      <t>premi di produzione di cui alla “Nota a verbale” dell’art. 24 del CCNL</t>
    </r>
    <r>
      <rPr>
        <i/>
        <sz val="9"/>
        <color theme="1"/>
        <rFont val="Arial"/>
        <family val="2"/>
      </rPr>
      <t xml:space="preserve">. Qualora il premio sia corrisposto con cadenza trimestrale o semestrale, rapportare comunque il valore al mese. </t>
    </r>
    <r>
      <rPr>
        <i/>
        <u/>
        <sz val="9"/>
        <color theme="1"/>
        <rFont val="Arial"/>
        <family val="2"/>
      </rPr>
      <t>Altri premi diversi dai premi di risultato corrisposti mensilmente</t>
    </r>
    <r>
      <rPr>
        <i/>
        <sz val="9"/>
        <color theme="1"/>
        <rFont val="Arial"/>
        <family val="2"/>
      </rPr>
      <t>: indicare l’importo dei trattamenti corrisposti mensilmente ai lavoratori, diversi dal minimo contrattuale e dagli altri suindicati elementi (es. premi di presenza, ecc.)</t>
    </r>
  </si>
  <si>
    <t xml:space="preserve">7 - Maggiorazioni </t>
  </si>
  <si>
    <r>
      <t>6 - Premio di produzione e/o altri premi fissi corrisposti mensilmente, diversi dal premio di risultato</t>
    </r>
    <r>
      <rPr>
        <b/>
        <vertAlign val="superscript"/>
        <sz val="10"/>
        <color theme="1"/>
        <rFont val="Arial"/>
        <family val="2"/>
      </rPr>
      <t xml:space="preserve"> (1)</t>
    </r>
  </si>
  <si>
    <t xml:space="preserve">5 - Indennità sostitutiva  del premio di risultato </t>
  </si>
  <si>
    <t xml:space="preserve">4 - Cottimo/Compenso ad personam cottimo    </t>
  </si>
  <si>
    <t>3 - Scatti di anzianità</t>
  </si>
  <si>
    <t>2 - Superminimo</t>
  </si>
  <si>
    <t>di cui</t>
  </si>
  <si>
    <t>1 - Retribuzione lorda mensile</t>
  </si>
  <si>
    <t>Indicare la retribuzione mensile lorda pro-capite ordinariamente corrisposta per l'orario contrattuale di lavoro, riferita al mese di DICEMBRE 2024. Pertanto essa comprende la paga base di fatto (minimo contrattuale, indennità di funzione, scatti di anzianità, superminimi individuali e collettivi, ecc.).
ATTENZIONE: Se il personale è stato in CIG per una settimana in DICEMBRE, indicare la retribuzione media mensile normalmente pagata, escludendo pertanto l'effetto di riduzione della CIG.
Non devono essere conteggiati: eventuale lavoro straordinario, pagamenti per festività coincidenti con la domenica, integrazioni per carichi familiari o per altro motivo, assenze non retribuite, quota di tredicesima, ratei di premi o bonus.</t>
  </si>
  <si>
    <t>Le informazioni richieste si riferiscono al personale dipendente con contratto a TEMPO INDETERMINATO FULL-TIME</t>
  </si>
  <si>
    <t>Somministrazione a tempo indeterminato e staff leasing</t>
  </si>
  <si>
    <t>Somministrazione a tempo determinato</t>
  </si>
  <si>
    <t>Impiegati/Qual. speciali</t>
  </si>
  <si>
    <t>Monte-ore totale</t>
  </si>
  <si>
    <t>Numero lavoratori</t>
  </si>
  <si>
    <t>Lavoratori totali</t>
  </si>
  <si>
    <r>
      <rPr>
        <sz val="10"/>
        <color theme="1"/>
        <rFont val="Aptos Narrow"/>
        <family val="2"/>
      </rPr>
      <t>Ẻ</t>
    </r>
    <r>
      <rPr>
        <sz val="10"/>
        <color theme="1"/>
        <rFont val="Arial"/>
        <family val="2"/>
      </rPr>
      <t xml:space="preserve"> stata contrattata la stagionalità al secondo livello di contrattazione (art. 2 Par. C del CCNL)</t>
    </r>
  </si>
  <si>
    <t>Se sì specificare le causali</t>
  </si>
  <si>
    <t>Sono stati utilizzati contratti di lavoro con causali definite dalla contrattazione aziendale</t>
  </si>
  <si>
    <t>Se Sì, percentuale riconosciuta:</t>
  </si>
  <si>
    <t>Se Sì, numero contratti interessati:</t>
  </si>
  <si>
    <t>Totale ore</t>
  </si>
  <si>
    <t>Congedi speciali per cure</t>
  </si>
  <si>
    <t>Permessi mensili L.104/1992 (per i familiari)</t>
  </si>
  <si>
    <t>Permessi mensili L.104/1992 (per il lavoratore)</t>
  </si>
  <si>
    <t>Numero ore</t>
  </si>
  <si>
    <t>Numero lavoratori interessati</t>
  </si>
  <si>
    <t>(specificare) ...............................................................................</t>
  </si>
  <si>
    <t>Se presente, è stata coinvolta la RSU?</t>
  </si>
  <si>
    <t>Sono stati richiesti contributi pubblici (INAIL) a tal fine?</t>
  </si>
  <si>
    <t>Sono stati introdotti in azienda accomodamenti ragionevoli o misure per il reinserimento lavorativo di lavoratori con disabilità?</t>
  </si>
  <si>
    <t>Le eventuali azioni positive sono convenute con accordo aziendale?</t>
  </si>
  <si>
    <t>Al rientro dalla maternità, in caso di modifica delle mansioni, è prevista una formazione specifica?</t>
  </si>
  <si>
    <t>L'azienda consente, al rientro dalla maternità, alle lavoratrici che ne fanno richiesta la possibilità di lavoro da remoto?</t>
  </si>
  <si>
    <t>L'azienda accorda, al rientro dalla maternità, il part-time alle lavoratrici che ne fanno richiesta?</t>
  </si>
  <si>
    <t>Periodo medio di primo rientro dopo la maternità (dopo numero mesi…):</t>
  </si>
  <si>
    <t>Numero di lavoratrici in maternità nel precedente triennio:</t>
  </si>
  <si>
    <t>Totale (da B.1)</t>
  </si>
  <si>
    <t>Altre aree</t>
  </si>
  <si>
    <t>Qualità e Ricerca e sviluppo</t>
  </si>
  <si>
    <t>Produzione e Manutenzione</t>
  </si>
  <si>
    <t>Organizzazione/Gestione</t>
  </si>
  <si>
    <t>Information Technology</t>
  </si>
  <si>
    <t>Logistica</t>
  </si>
  <si>
    <t>Vendite</t>
  </si>
  <si>
    <t>Acquisti</t>
  </si>
  <si>
    <t>Marketing e comunicazione</t>
  </si>
  <si>
    <t>Finance</t>
  </si>
  <si>
    <t>Risorse Umane</t>
  </si>
  <si>
    <t>Amministrazione</t>
  </si>
  <si>
    <t>Area</t>
  </si>
  <si>
    <t>(es. azioni di sensibilizzazione, cultura inclusiva, percorsi formativi, ecc.)</t>
  </si>
  <si>
    <t xml:space="preserve">Promozione delle politiche di genere nell'ambiente di lavoro </t>
  </si>
  <si>
    <t>(es. policy aziendali a tutela della maternità e della paternità)</t>
  </si>
  <si>
    <t>Conciliazione vita/lavoro e tutela della genitorialità</t>
  </si>
  <si>
    <t>(es. parità salariale, promozioni, salario variabile, ecc.)</t>
  </si>
  <si>
    <t>Equità remunerativa a parità di competenze</t>
  </si>
  <si>
    <t>(es. accesso paritario a posizioni manageriali, valorizzazione competenze, protezione del posto di lavoro post maternità, ecc.)</t>
  </si>
  <si>
    <t>Pari opportunità di crescita e inclusività delle donne</t>
  </si>
  <si>
    <t>Altro: specificare  lo schema orario utilizzato  se differente dai precedenti (es. 4 turni giornalieri di 6 ore per 6 giorni settimanali)</t>
  </si>
  <si>
    <t xml:space="preserve">10 turni settimanali: 2 turni settimanali di 8 ore per 5 giorni la settimana </t>
  </si>
  <si>
    <t>15 o 16 turni settimanali: 3 turni giornalieri di 8 ore per 5 giorni la settimana ed eventualmente 1 turno nella giornata di sabato</t>
  </si>
  <si>
    <t>18 o più  turni settimanali: 3 turni giornalieri di 8 ore per 6 giorni la settimana (incluso il sabato) ed eventualmente 1 o 2 turni domenicali</t>
  </si>
  <si>
    <t>ciclo continuo: 3 turni giornalieri di 8 ore per 7 giorni settimanali</t>
  </si>
  <si>
    <t xml:space="preserve">(1) Indicare il numero degli addetti a turni sia in servizio che in CIG ordinaria e straordinaria, anche se sospesi a zero ore: </t>
  </si>
  <si>
    <t>Qualifiche speciali</t>
  </si>
  <si>
    <t>Quadri e impiegati</t>
  </si>
  <si>
    <t>Specificare</t>
  </si>
  <si>
    <t xml:space="preserve">Altro </t>
  </si>
  <si>
    <t>10 turni
sett.</t>
  </si>
  <si>
    <t>2 turni  
 5 gg</t>
  </si>
  <si>
    <t>15 o 16 turni
sett.</t>
  </si>
  <si>
    <t>17 turni 
sett.</t>
  </si>
  <si>
    <t>18 turni o più turni sett.   (esc. 3x7)</t>
  </si>
  <si>
    <t>cicli continui (3x7)</t>
  </si>
  <si>
    <t/>
  </si>
  <si>
    <t>TOTALE (da B.1)</t>
  </si>
  <si>
    <t>Maggiori di anni 50</t>
  </si>
  <si>
    <t>Tra 30 e 50 anni</t>
  </si>
  <si>
    <t>Minori di anni 30</t>
  </si>
  <si>
    <t>TOTALE</t>
  </si>
  <si>
    <t>D3</t>
  </si>
  <si>
    <t>E3</t>
  </si>
  <si>
    <t>F3</t>
  </si>
  <si>
    <t>G3</t>
  </si>
  <si>
    <t>H3</t>
  </si>
  <si>
    <t>I3</t>
  </si>
  <si>
    <t>C2</t>
  </si>
  <si>
    <t>E2</t>
  </si>
  <si>
    <t>Q</t>
  </si>
  <si>
    <t>A1</t>
  </si>
  <si>
    <t>B1</t>
  </si>
  <si>
    <t>C1</t>
  </si>
  <si>
    <t>D1</t>
  </si>
  <si>
    <t>E1</t>
  </si>
  <si>
    <t>F1</t>
  </si>
  <si>
    <t>Quadri e Impiegati</t>
  </si>
  <si>
    <t>Donne</t>
  </si>
  <si>
    <t>Uomini</t>
  </si>
  <si>
    <t>Dipendenti</t>
  </si>
  <si>
    <t>Altro (specificare)  &gt;&gt;&gt;</t>
  </si>
  <si>
    <t>Cavi elettrici</t>
  </si>
  <si>
    <t>Manufatti in materiale plastico</t>
  </si>
  <si>
    <t>3.</t>
  </si>
  <si>
    <t>Pneumatici</t>
  </si>
  <si>
    <t>Articoli in gomma</t>
  </si>
  <si>
    <t>A.9 Comparto produttivo</t>
  </si>
  <si>
    <t>2.</t>
  </si>
  <si>
    <t>1.</t>
  </si>
  <si>
    <t>A.8 Lavorazioni</t>
  </si>
  <si>
    <t>A.7 Unità produttiva</t>
  </si>
  <si>
    <t>A) INFORMAZIONI GENERALI SULL'IMPRESA</t>
  </si>
  <si>
    <t>H.1 Inquadramento dei lavoratori</t>
  </si>
  <si>
    <r>
      <t>H.2</t>
    </r>
    <r>
      <rPr>
        <b/>
        <sz val="10"/>
        <color rgb="FFFF0000"/>
        <rFont val="Arial"/>
        <family val="2"/>
      </rPr>
      <t xml:space="preserve"> </t>
    </r>
    <r>
      <rPr>
        <b/>
        <sz val="10"/>
        <rFont val="Arial"/>
        <family val="2"/>
      </rPr>
      <t>Ripartizione addetti per fasce di età</t>
    </r>
  </si>
  <si>
    <r>
      <t xml:space="preserve">H.3 Turni praticati </t>
    </r>
    <r>
      <rPr>
        <b/>
        <vertAlign val="superscript"/>
        <sz val="10"/>
        <rFont val="Arial"/>
        <family val="2"/>
      </rPr>
      <t>(1)</t>
    </r>
  </si>
  <si>
    <t>I) POLITICHE DI GENERE</t>
  </si>
  <si>
    <t>I.2 Se sì, in quali ambiti?</t>
  </si>
  <si>
    <t>I.3 L'azienda ha ottenuto la certificazione della parità di genere di cui alla Legge 162/2021(UNI PdR 125:2022)?</t>
  </si>
  <si>
    <t>I.3.1 Se NO, l'azienda ha intrapreso il percorso per ottenere la certificazione della parità di genere?</t>
  </si>
  <si>
    <t>I.4. Presenza femminile nei diversi ruoli aziendali</t>
  </si>
  <si>
    <t>I.4.1 Figure professionali connesse all'impiego di nuove tecnologie o alla trasformazione digitale nelle quali è presente personale femminile</t>
  </si>
  <si>
    <t>I.4.2 Sono state implementate iniziative dirette a favorire l'occupazione del personale femminile in tali ruoli?</t>
  </si>
  <si>
    <t>I.4.3 Se si, quali?</t>
  </si>
  <si>
    <t>I.5 Focus maternità</t>
  </si>
  <si>
    <t>I.1 L'azienda ha introdotto azioni positive per le politiche di genere e le pari opportunità?</t>
  </si>
  <si>
    <t>J.1 Accomodamenti ragionevoli</t>
  </si>
  <si>
    <t>J.2 Permessi connessi alla disabilità usufruiti nell'anno</t>
  </si>
  <si>
    <t>J) ACCOMODAMENTI RAGIONEVOLI E DISABILITÀ</t>
  </si>
  <si>
    <t>K.1 Contratti a tempo parziale</t>
  </si>
  <si>
    <t>K.1.1 Numero contratti a tempo parziale</t>
  </si>
  <si>
    <t>K.1.2 Sono state pattuite clausole elastiche?</t>
  </si>
  <si>
    <t xml:space="preserve">K.1.3 Se Sì, sono state previste maggiorazioni aggiuntive rispetto a quelle previste dal CCNL (10%)? </t>
  </si>
  <si>
    <t xml:space="preserve">K.1.4 Per il lavoro supplementare sono previste maggiorazioni aggiuntive rispetto a quelle previste dal CCNL (16%)? </t>
  </si>
  <si>
    <t>K.2 Contratti a tempo determinato</t>
  </si>
  <si>
    <t>K.3 Stagionalità</t>
  </si>
  <si>
    <t>K.4 Ricorso al contratto di somministrazione nel 2024</t>
  </si>
  <si>
    <t>K) FOCUS SUI CONTRATTI</t>
  </si>
  <si>
    <t>L.1 Retribuzione diretta</t>
  </si>
  <si>
    <t xml:space="preserve">L.2 Lavoro notturno </t>
  </si>
  <si>
    <t>L.3 Retribuzione indiretta</t>
  </si>
  <si>
    <t>M) FONDI  CONTRATTUALI</t>
  </si>
  <si>
    <t>L) RETRIBUZIONE</t>
  </si>
  <si>
    <t xml:space="preserve">M.1.1 Numero lavoratori iscritti a FASG&amp;P </t>
  </si>
  <si>
    <t>M.1.2 Numero lavoratori iscritti ad eventuali forme di assistenza sanitaria integrativa aziendale preesistenti</t>
  </si>
  <si>
    <t>M.1.3. Sono previsti trattamenti aggiuntivi rispetto a quanto previsto dal CCNL, al Titolo IV, Assistenza sanitaria?</t>
  </si>
  <si>
    <t>M.2 Fondo Gomma Plastica</t>
  </si>
  <si>
    <t xml:space="preserve">M.2.1 Numero lavoratori iscritti a Fondo Gomma Plastica </t>
  </si>
  <si>
    <t>M.1 Fondo di assistenza sanitaria FASG&amp;P</t>
  </si>
  <si>
    <r>
      <t>H)  SUDDIVISIONE PERSONALE PER CATEGORIA, PER GENERE, PER FASCE DI ETA'</t>
    </r>
    <r>
      <rPr>
        <b/>
        <sz val="14"/>
        <rFont val="Aptos Narrow"/>
        <family val="2"/>
      </rPr>
      <t xml:space="preserve"> </t>
    </r>
    <r>
      <rPr>
        <b/>
        <sz val="14"/>
        <rFont val="Arial"/>
        <family val="2"/>
      </rPr>
      <t xml:space="preserve"> E TURNI PRATICATI</t>
    </r>
  </si>
  <si>
    <t>ASSOLOMBARDA</t>
  </si>
  <si>
    <t>LEGENDA</t>
  </si>
  <si>
    <r>
      <rPr>
        <b/>
        <sz val="10"/>
        <color theme="1"/>
        <rFont val="Arial"/>
        <family val="2"/>
      </rPr>
      <t>Congedo di maternità</t>
    </r>
    <r>
      <rPr>
        <sz val="10"/>
        <color theme="1"/>
        <rFont val="Arial"/>
        <family val="2"/>
      </rPr>
      <t>: periodo obbligatorio di astensione per le madri in prossimità del parto (5 mesi, retribuito all'80% dello stipendio).</t>
    </r>
  </si>
  <si>
    <r>
      <rPr>
        <b/>
        <sz val="10"/>
        <color theme="1"/>
        <rFont val="Arial"/>
        <family val="2"/>
      </rPr>
      <t>Congedo di paternità</t>
    </r>
    <r>
      <rPr>
        <sz val="10"/>
        <color theme="1"/>
        <rFont val="Arial"/>
        <family val="2"/>
      </rPr>
      <t>: periodo obbligatorio di astensione per i padri (10 giorni, retribuito al 100% dello stipendio).</t>
    </r>
  </si>
  <si>
    <r>
      <rPr>
        <b/>
        <sz val="10"/>
        <color theme="1"/>
        <rFont val="Arial"/>
        <family val="2"/>
      </rPr>
      <t>Congedo parentale</t>
    </r>
    <r>
      <rPr>
        <sz val="10"/>
        <color theme="1"/>
        <rFont val="Arial"/>
        <family val="2"/>
      </rPr>
      <t>: periodo facoltativo di astensione disponibile per entrambi i genitori, della durata massima di 6 mesi per ciascun genitore, con un massimo complessivo di 10 mesi (o 11 mesi se il padre utilizza almeno 3 mesi). Il congedo parentale è retribuito al 30% dello stipendio.</t>
    </r>
  </si>
  <si>
    <t>Durata</t>
  </si>
  <si>
    <t>Indennità</t>
  </si>
  <si>
    <r>
      <t xml:space="preserve">Per congedo di </t>
    </r>
    <r>
      <rPr>
        <b/>
        <sz val="10"/>
        <color theme="1"/>
        <rFont val="Arial"/>
        <family val="2"/>
      </rPr>
      <t>maternità</t>
    </r>
  </si>
  <si>
    <t>mat</t>
  </si>
  <si>
    <r>
      <t xml:space="preserve">Per congedo di </t>
    </r>
    <r>
      <rPr>
        <b/>
        <sz val="10"/>
        <color theme="1"/>
        <rFont val="Arial"/>
        <family val="2"/>
      </rPr>
      <t>paternità</t>
    </r>
  </si>
  <si>
    <t>pat</t>
  </si>
  <si>
    <r>
      <t xml:space="preserve">Per </t>
    </r>
    <r>
      <rPr>
        <b/>
        <sz val="10"/>
        <color theme="1"/>
        <rFont val="Arial"/>
        <family val="2"/>
      </rPr>
      <t>congedo parentale</t>
    </r>
  </si>
  <si>
    <t>par.</t>
  </si>
  <si>
    <t>Smart working</t>
  </si>
  <si>
    <t>Flessibilità di orario di ingresso</t>
  </si>
  <si>
    <t>Flessibilità di orario di uscita</t>
  </si>
  <si>
    <t>smart</t>
  </si>
  <si>
    <t>fless entrata</t>
  </si>
  <si>
    <t>fless uscita</t>
  </si>
  <si>
    <t>Dirigenti e quadri</t>
  </si>
  <si>
    <t>dir e qua</t>
  </si>
  <si>
    <t>Impiegati e operai</t>
  </si>
  <si>
    <t>imp e op</t>
  </si>
  <si>
    <t>Decisamente 
d'accordo</t>
  </si>
  <si>
    <t>D'accordo</t>
  </si>
  <si>
    <t>In disaccordo</t>
  </si>
  <si>
    <t>Decisamente in disaccordo</t>
  </si>
  <si>
    <t>dec acc</t>
  </si>
  <si>
    <t>acc</t>
  </si>
  <si>
    <t>disacc</t>
  </si>
  <si>
    <t>dec disacc</t>
  </si>
  <si>
    <r>
      <t xml:space="preserve">Congedo di </t>
    </r>
    <r>
      <rPr>
        <b/>
        <sz val="10"/>
        <color theme="1"/>
        <rFont val="Arial"/>
        <family val="2"/>
      </rPr>
      <t>maternità</t>
    </r>
  </si>
  <si>
    <t>Congedo di maternità</t>
  </si>
  <si>
    <r>
      <t xml:space="preserve">Congedo di </t>
    </r>
    <r>
      <rPr>
        <b/>
        <sz val="10"/>
        <color theme="1"/>
        <rFont val="Arial"/>
        <family val="2"/>
      </rPr>
      <t>paternità</t>
    </r>
  </si>
  <si>
    <t>Congedo di paternità</t>
  </si>
  <si>
    <r>
      <t xml:space="preserve">Congedo </t>
    </r>
    <r>
      <rPr>
        <b/>
        <sz val="10"/>
        <color theme="1"/>
        <rFont val="Arial"/>
        <family val="2"/>
      </rPr>
      <t>parentale</t>
    </r>
  </si>
  <si>
    <t>Congedo parentale</t>
  </si>
  <si>
    <t>Orario lavorativo flessibile</t>
  </si>
  <si>
    <t>Aumento</t>
  </si>
  <si>
    <t>Nessuno</t>
  </si>
  <si>
    <t>Diminuzione</t>
  </si>
  <si>
    <t>di cui donne:</t>
  </si>
  <si>
    <t>N° di dipendenti</t>
  </si>
  <si>
    <t>N° complessivo di giorni
(sommare quelli di tutti i beneficiari)</t>
  </si>
  <si>
    <r>
      <rPr>
        <b/>
        <sz val="10"/>
        <color theme="1"/>
        <rFont val="Arial"/>
        <family val="2"/>
      </rPr>
      <t>Congedo parentale</t>
    </r>
    <r>
      <rPr>
        <sz val="10"/>
        <color theme="1"/>
        <rFont val="Arial"/>
        <family val="2"/>
      </rPr>
      <t xml:space="preserve"> da parte delle madri</t>
    </r>
  </si>
  <si>
    <r>
      <rPr>
        <b/>
        <sz val="10"/>
        <color theme="1"/>
        <rFont val="Arial"/>
        <family val="2"/>
      </rPr>
      <t>Congedo parentale</t>
    </r>
    <r>
      <rPr>
        <sz val="10"/>
        <color theme="1"/>
        <rFont val="Arial"/>
        <family val="2"/>
      </rPr>
      <t xml:space="preserve"> da parte dei padri</t>
    </r>
  </si>
  <si>
    <r>
      <t xml:space="preserve">Programmi di </t>
    </r>
    <r>
      <rPr>
        <b/>
        <sz val="10"/>
        <color theme="1"/>
        <rFont val="Arial"/>
        <family val="2"/>
      </rPr>
      <t>rientro al lavoro</t>
    </r>
    <r>
      <rPr>
        <sz val="10"/>
        <color theme="1"/>
        <rFont val="Arial"/>
        <family val="2"/>
      </rPr>
      <t xml:space="preserve"> (re-onboarding)</t>
    </r>
  </si>
  <si>
    <t>re-onboarding</t>
  </si>
  <si>
    <r>
      <rPr>
        <b/>
        <sz val="10"/>
        <color theme="1"/>
        <rFont val="Arial"/>
        <family val="2"/>
      </rPr>
      <t>Asilo nido</t>
    </r>
    <r>
      <rPr>
        <sz val="10"/>
        <color theme="1"/>
        <rFont val="Arial"/>
        <family val="2"/>
      </rPr>
      <t xml:space="preserve"> aziendale</t>
    </r>
  </si>
  <si>
    <t>Asilo nido aziendale</t>
  </si>
  <si>
    <r>
      <rPr>
        <b/>
        <sz val="10"/>
        <color theme="1"/>
        <rFont val="Arial"/>
        <family val="2"/>
      </rPr>
      <t xml:space="preserve">Scuola d’infanzia </t>
    </r>
    <r>
      <rPr>
        <sz val="10"/>
        <color theme="1"/>
        <rFont val="Arial"/>
        <family val="2"/>
      </rPr>
      <t>aziendale</t>
    </r>
  </si>
  <si>
    <t>Scuola d’infanzia aziendale</t>
  </si>
  <si>
    <r>
      <t>Adesione a progetti per la creazione di sistemi di</t>
    </r>
    <r>
      <rPr>
        <b/>
        <sz val="10"/>
        <color theme="1"/>
        <rFont val="Arial"/>
        <family val="2"/>
      </rPr>
      <t xml:space="preserve"> asilo nido diffusi</t>
    </r>
  </si>
  <si>
    <t>Asilo nido diffusi</t>
  </si>
  <si>
    <r>
      <rPr>
        <b/>
        <sz val="10"/>
        <color theme="1"/>
        <rFont val="Arial"/>
        <family val="2"/>
      </rPr>
      <t>Assicurazione sanitaria</t>
    </r>
    <r>
      <rPr>
        <sz val="10"/>
        <color theme="1"/>
        <rFont val="Arial"/>
        <family val="2"/>
      </rPr>
      <t xml:space="preserve"> per familiari</t>
    </r>
  </si>
  <si>
    <t>Assicurazione sanitaria per familiari</t>
  </si>
  <si>
    <r>
      <t>Sussidi per</t>
    </r>
    <r>
      <rPr>
        <b/>
        <sz val="10"/>
        <color theme="1"/>
        <rFont val="Arial"/>
        <family val="2"/>
      </rPr>
      <t xml:space="preserve"> asilo nido esterno</t>
    </r>
  </si>
  <si>
    <t>Sussidi per asilo nido esterno</t>
  </si>
  <si>
    <r>
      <t>Sussidi per l’</t>
    </r>
    <r>
      <rPr>
        <b/>
        <sz val="10"/>
        <color theme="1"/>
        <rFont val="Arial"/>
        <family val="2"/>
      </rPr>
      <t>assistenza alla prima infanzia</t>
    </r>
  </si>
  <si>
    <t>Sussidi per l’assistenza</t>
  </si>
  <si>
    <r>
      <t xml:space="preserve">Sussidi per </t>
    </r>
    <r>
      <rPr>
        <b/>
        <sz val="10"/>
        <color theme="1"/>
        <rFont val="Arial"/>
        <family val="2"/>
      </rPr>
      <t>campi estivi</t>
    </r>
  </si>
  <si>
    <t>Sussidi per campi estivi</t>
  </si>
  <si>
    <r>
      <t xml:space="preserve">Sussidi per le </t>
    </r>
    <r>
      <rPr>
        <b/>
        <sz val="10"/>
        <color theme="1"/>
        <rFont val="Arial"/>
        <family val="2"/>
      </rPr>
      <t>spese in istruzione</t>
    </r>
  </si>
  <si>
    <t>Sussidi per le spese in istruzione</t>
  </si>
  <si>
    <r>
      <t xml:space="preserve">Le domande della sezione successiva hanno lo scopo di raccogliere la </t>
    </r>
    <r>
      <rPr>
        <b/>
        <i/>
        <sz val="11"/>
        <color theme="1"/>
        <rFont val="Arial"/>
        <family val="2"/>
      </rPr>
      <t>percezione delle aziende</t>
    </r>
    <r>
      <rPr>
        <i/>
        <sz val="11"/>
        <color theme="1"/>
        <rFont val="Arial"/>
        <family val="2"/>
      </rPr>
      <t xml:space="preserve"> associate sui temi del supporto alla genitorialità e, in particolare, sugli strumenti del congedo di maternità, congedo di paternità, congedo parentale, orario flessibile, smart working. </t>
    </r>
    <r>
      <rPr>
        <b/>
        <i/>
        <sz val="11"/>
        <color rgb="FFFF0000"/>
        <rFont val="Arial"/>
        <family val="2"/>
      </rPr>
      <t>Le valutazioni che verranno espresse verranno elaborate ad esclusivo uso interno, fermo restando l’eliminazione di qualsiasi riferimento a compilatori ed aziende.</t>
    </r>
    <r>
      <rPr>
        <i/>
        <sz val="11"/>
        <color theme="1"/>
        <rFont val="Arial"/>
        <family val="2"/>
      </rPr>
      <t xml:space="preserve"> </t>
    </r>
  </si>
  <si>
    <r>
      <t xml:space="preserve">A) Per quanto riguarda l’istituto del </t>
    </r>
    <r>
      <rPr>
        <b/>
        <u/>
        <sz val="10"/>
        <color theme="1"/>
        <rFont val="Arial"/>
        <family val="2"/>
      </rPr>
      <t>congedo di paternità</t>
    </r>
    <r>
      <rPr>
        <b/>
        <sz val="10"/>
        <color theme="1"/>
        <rFont val="Arial"/>
        <family val="2"/>
      </rPr>
      <t xml:space="preserve">, su quali delle seguenti affermazioni è d’accordo? </t>
    </r>
    <r>
      <rPr>
        <sz val="10"/>
        <color theme="1"/>
        <rFont val="Arial"/>
        <family val="2"/>
      </rPr>
      <t>(Indichi in che misura per ciascuna affermazione)</t>
    </r>
  </si>
  <si>
    <t>Decisamente 
in disaccordo</t>
  </si>
  <si>
    <t>dec disac</t>
  </si>
  <si>
    <r>
      <t>I dipendenti non hanno sufficienti</t>
    </r>
    <r>
      <rPr>
        <b/>
        <i/>
        <sz val="10"/>
        <color theme="1"/>
        <rFont val="Arial"/>
        <family val="2"/>
      </rPr>
      <t xml:space="preserve"> informazioni sull’istituto</t>
    </r>
  </si>
  <si>
    <t>I dipendenti non hanno sufficienti informazioni sull’istituto</t>
  </si>
  <si>
    <r>
      <t xml:space="preserve">L’istituto </t>
    </r>
    <r>
      <rPr>
        <b/>
        <i/>
        <sz val="10"/>
        <color theme="1"/>
        <rFont val="Arial"/>
        <family val="2"/>
      </rPr>
      <t xml:space="preserve">mette in discussione i ruoli tradizionali </t>
    </r>
    <r>
      <rPr>
        <i/>
        <sz val="10"/>
        <color theme="1"/>
        <rFont val="Arial"/>
        <family val="2"/>
      </rPr>
      <t>all’interno della coppia</t>
    </r>
  </si>
  <si>
    <t>L’istituto mette in discussione i ruoli tradizionali all’interno della coppia</t>
  </si>
  <si>
    <r>
      <t xml:space="preserve">I potenziali beneficiari possono temere il </t>
    </r>
    <r>
      <rPr>
        <b/>
        <i/>
        <sz val="10"/>
        <color theme="1"/>
        <rFont val="Arial"/>
        <family val="2"/>
      </rPr>
      <t>giudizio dei colleghi</t>
    </r>
  </si>
  <si>
    <t>I potenziali beneficiari possono temere il giudizio dei colleghi</t>
  </si>
  <si>
    <r>
      <rPr>
        <b/>
        <i/>
        <sz val="10"/>
        <color theme="1"/>
        <rFont val="Arial"/>
        <family val="2"/>
      </rPr>
      <t>Sostituire un lavoratore in congedo</t>
    </r>
    <r>
      <rPr>
        <i/>
        <sz val="10"/>
        <color theme="1"/>
        <rFont val="Arial"/>
        <family val="2"/>
      </rPr>
      <t xml:space="preserve"> crea difficoltà alle aziende</t>
    </r>
  </si>
  <si>
    <t>Sostituire un lavoratore in congedo crea difficoltà alle aziende</t>
  </si>
  <si>
    <t>B) In che misura concorda che l’utilizzo dei seguenti istituti da parte dei dipendenti possa avere delle ripercussioni sulla loro carriera?</t>
  </si>
  <si>
    <r>
      <t xml:space="preserve">Congedo di </t>
    </r>
    <r>
      <rPr>
        <b/>
        <i/>
        <sz val="10"/>
        <color theme="1"/>
        <rFont val="Arial"/>
        <family val="2"/>
      </rPr>
      <t>maternità</t>
    </r>
  </si>
  <si>
    <r>
      <t xml:space="preserve">Congedo di </t>
    </r>
    <r>
      <rPr>
        <b/>
        <i/>
        <sz val="10"/>
        <color theme="1"/>
        <rFont val="Arial"/>
        <family val="2"/>
      </rPr>
      <t>paternità</t>
    </r>
  </si>
  <si>
    <r>
      <t xml:space="preserve">Congedo </t>
    </r>
    <r>
      <rPr>
        <b/>
        <i/>
        <sz val="10"/>
        <color theme="1"/>
        <rFont val="Arial"/>
        <family val="2"/>
      </rPr>
      <t>parentale</t>
    </r>
  </si>
  <si>
    <t>C) In che misura concorda che l’utilizzo dei seguenti istituti possa ingenerare nei dipendenti la percezione di ripercussioni sulla loro carriera?</t>
  </si>
  <si>
    <t>Fine del questionario</t>
  </si>
  <si>
    <t>SUPPORTO ALLA GENITORIALITÀ</t>
  </si>
  <si>
    <t xml:space="preserve">1) A supporto della genitorialità l'impresa prevede la possibilità di congedi con condizioni più favorevoli rispetto a quanto previsto dalla legge e dal CCNL ed integrate economicamente tra il 30% e il 100%? </t>
  </si>
  <si>
    <t>1a) Se sì, selezioni tutte le opzioni applicabili - tra quelle proposte - e specifichi per ognuna l’oggetto dell’ampliamento (durata e/o indennità)</t>
  </si>
  <si>
    <t>2) L’impresa prevede condizioni di miglior favore a supporto della genitorialità in tema di orario lavorativo flessibile/smart working?</t>
  </si>
  <si>
    <r>
      <t xml:space="preserve">2a) Se sì, quali? </t>
    </r>
    <r>
      <rPr>
        <sz val="10"/>
        <color theme="1"/>
        <rFont val="Arial"/>
        <family val="2"/>
      </rPr>
      <t>(selezioni tutte le opzioni applicabili)</t>
    </r>
  </si>
  <si>
    <t>3) In che misura concorda che l’integrazione da parte dell’azienda dei seguenti istituti e la promozione del loro utilizzo siano strumenti efficaci per attrarre e trattenere talenti?</t>
  </si>
  <si>
    <t>4) Quale effetto ritiene che l’utilizzo dei seguenti istituti da parte dei dipendenti possa avere sulla loro produttività?</t>
  </si>
  <si>
    <t>5) Quanti dipendenti dell’azienda hanno meno di 40 anni?</t>
  </si>
  <si>
    <t>6) Nel corso del 2024 quanti dipendenti hanno utilizzato i congedi legati alla genitorialità e per quanti giorni?</t>
  </si>
  <si>
    <r>
      <t xml:space="preserve">7) Quali dei seguenti servizi sono presenti in azienda? </t>
    </r>
    <r>
      <rPr>
        <sz val="10"/>
        <color theme="1"/>
        <rFont val="Arial"/>
        <family val="2"/>
      </rPr>
      <t>(possibili più risposte)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</si>
</sst>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0.0%"/>
    <numFmt numFmtId="166" formatCode="0.0"/>
    <numFmt numFmtId="167" formatCode="_-* #,##0_-;\-* #,##0_-;_-* &quot;-&quot;??_-;_-@_-"/>
    <numFmt numFmtId="168" formatCode="#,##0\ &quot;€&quot;"/>
  </numFmts>
  <fonts count="140" x14ac:knownFonts="1">
    <font>
      <sz val="11"/>
      <color theme="1"/>
      <name val="Calibri"/>
      <family val="2"/>
      <scheme val="minor"/>
    </font>
    <font>
      <sz val="11"/>
      <color theme="1"/>
      <name val="Calibri"/>
      <family val="2"/>
      <scheme val="minor"/>
    </font>
    <font>
      <sz val="11"/>
      <color theme="0"/>
      <name val="Calibri"/>
      <family val="2"/>
      <scheme val="minor"/>
    </font>
    <font>
      <b/>
      <sz val="16"/>
      <color indexed="8"/>
      <name val="Arial"/>
      <family val="2"/>
    </font>
    <font>
      <b/>
      <sz val="16"/>
      <color indexed="56"/>
      <name val="Arial"/>
      <family val="2"/>
    </font>
    <font>
      <sz val="10"/>
      <name val="Arial"/>
      <family val="2"/>
    </font>
    <font>
      <sz val="10"/>
      <color indexed="8"/>
      <name val="Arial"/>
      <family val="2"/>
    </font>
    <font>
      <sz val="10"/>
      <color theme="1"/>
      <name val="Arial"/>
      <family val="2"/>
    </font>
    <font>
      <sz val="12"/>
      <color indexed="56"/>
      <name val="Arial"/>
      <family val="2"/>
    </font>
    <font>
      <sz val="10"/>
      <color indexed="9"/>
      <name val="Arial"/>
      <family val="2"/>
    </font>
    <font>
      <b/>
      <sz val="14"/>
      <color theme="1"/>
      <name val="Arial"/>
      <family val="2"/>
    </font>
    <font>
      <sz val="11"/>
      <color theme="1"/>
      <name val="Arial"/>
      <family val="2"/>
    </font>
    <font>
      <sz val="11"/>
      <name val="Arial"/>
      <family val="2"/>
    </font>
    <font>
      <sz val="11"/>
      <color indexed="8"/>
      <name val="Arial"/>
      <family val="2"/>
    </font>
    <font>
      <b/>
      <sz val="10"/>
      <name val="Arial"/>
      <family val="2"/>
    </font>
    <font>
      <b/>
      <sz val="14"/>
      <name val="Arial"/>
      <family val="2"/>
    </font>
    <font>
      <sz val="14"/>
      <name val="Arial"/>
      <family val="2"/>
    </font>
    <font>
      <sz val="14"/>
      <color indexed="8"/>
      <name val="Arial"/>
      <family val="2"/>
    </font>
    <font>
      <i/>
      <sz val="10"/>
      <name val="Arial"/>
      <family val="2"/>
    </font>
    <font>
      <sz val="11"/>
      <color rgb="FFFF0000"/>
      <name val="Arial"/>
      <family val="2"/>
    </font>
    <font>
      <b/>
      <sz val="11"/>
      <color theme="1"/>
      <name val="Calibri"/>
      <family val="2"/>
      <scheme val="minor"/>
    </font>
    <font>
      <b/>
      <sz val="11"/>
      <color rgb="FFFF3300"/>
      <name val="Calibri"/>
      <family val="2"/>
      <scheme val="minor"/>
    </font>
    <font>
      <b/>
      <i/>
      <sz val="10"/>
      <color rgb="FFFF0000"/>
      <name val="Arial"/>
      <family val="2"/>
    </font>
    <font>
      <sz val="11"/>
      <color theme="4" tint="0.39997558519241921"/>
      <name val="Calibri"/>
      <family val="2"/>
      <scheme val="minor"/>
    </font>
    <font>
      <sz val="11"/>
      <color theme="4" tint="0.39997558519241921"/>
      <name val="Arial"/>
      <family val="2"/>
    </font>
    <font>
      <b/>
      <sz val="10"/>
      <color theme="4" tint="0.39997558519241921"/>
      <name val="Arial"/>
      <family val="2"/>
    </font>
    <font>
      <sz val="10"/>
      <color theme="4" tint="0.39997558519241921"/>
      <name val="Arial"/>
      <family val="2"/>
    </font>
    <font>
      <i/>
      <u/>
      <sz val="10"/>
      <color theme="4" tint="0.39997558519241921"/>
      <name val="Arial"/>
      <family val="2"/>
    </font>
    <font>
      <i/>
      <u/>
      <sz val="11"/>
      <color theme="4" tint="0.39997558519241921"/>
      <name val="Calibri"/>
      <family val="2"/>
      <scheme val="minor"/>
    </font>
    <font>
      <sz val="9"/>
      <color theme="4" tint="0.39997558519241921"/>
      <name val="Arial"/>
      <family val="2"/>
    </font>
    <font>
      <b/>
      <i/>
      <sz val="9"/>
      <color theme="4" tint="0.39997558519241921"/>
      <name val="Arial"/>
      <family val="2"/>
    </font>
    <font>
      <i/>
      <sz val="10"/>
      <color theme="4" tint="0.39997558519241921"/>
      <name val="Arial"/>
      <family val="2"/>
    </font>
    <font>
      <b/>
      <i/>
      <sz val="12"/>
      <color theme="4" tint="0.39997558519241921"/>
      <name val="Arial"/>
      <family val="2"/>
    </font>
    <font>
      <sz val="10"/>
      <color theme="0"/>
      <name val="Arial"/>
      <family val="2"/>
    </font>
    <font>
      <sz val="11"/>
      <name val="Calibri"/>
      <family val="2"/>
      <scheme val="minor"/>
    </font>
    <font>
      <i/>
      <u/>
      <sz val="10"/>
      <name val="Arial"/>
      <family val="2"/>
    </font>
    <font>
      <b/>
      <i/>
      <sz val="10"/>
      <name val="Arial"/>
      <family val="2"/>
    </font>
    <font>
      <sz val="8"/>
      <color indexed="8"/>
      <name val="Tahoma"/>
      <family val="2"/>
    </font>
    <font>
      <b/>
      <u/>
      <sz val="10"/>
      <name val="Arial"/>
      <family val="2"/>
    </font>
    <font>
      <sz val="10"/>
      <name val="Calibri"/>
      <family val="2"/>
      <scheme val="minor"/>
    </font>
    <font>
      <sz val="10"/>
      <color theme="0"/>
      <name val="Calibri"/>
      <family val="2"/>
      <scheme val="minor"/>
    </font>
    <font>
      <sz val="12"/>
      <color theme="0"/>
      <name val="Arial"/>
      <family val="2"/>
    </font>
    <font>
      <b/>
      <sz val="10"/>
      <color theme="1"/>
      <name val="Arial"/>
      <family val="2"/>
    </font>
    <font>
      <sz val="12"/>
      <color theme="1"/>
      <name val="Arial"/>
      <family val="2"/>
    </font>
    <font>
      <b/>
      <i/>
      <sz val="10"/>
      <color theme="1"/>
      <name val="Arial"/>
      <family val="2"/>
    </font>
    <font>
      <sz val="9"/>
      <color rgb="FFFF0000"/>
      <name val="Arial"/>
      <family val="2"/>
    </font>
    <font>
      <b/>
      <i/>
      <sz val="12"/>
      <color rgb="FFFF0000"/>
      <name val="Arial"/>
      <family val="2"/>
    </font>
    <font>
      <sz val="8"/>
      <color rgb="FFFF0000"/>
      <name val="Arial"/>
      <family val="2"/>
    </font>
    <font>
      <sz val="10"/>
      <color rgb="FFFF0000"/>
      <name val="Arial"/>
      <family val="2"/>
    </font>
    <font>
      <sz val="11"/>
      <color rgb="FF0000FF"/>
      <name val="Calibri"/>
      <family val="2"/>
      <scheme val="minor"/>
    </font>
    <font>
      <i/>
      <sz val="10"/>
      <color rgb="FFFF0000"/>
      <name val="Arial"/>
      <family val="2"/>
    </font>
    <font>
      <b/>
      <sz val="10"/>
      <color theme="0"/>
      <name val="Arial"/>
      <family val="2"/>
    </font>
    <font>
      <b/>
      <u/>
      <sz val="10"/>
      <color theme="1"/>
      <name val="Arial"/>
      <family val="2"/>
    </font>
    <font>
      <sz val="11"/>
      <color rgb="FFFF0000"/>
      <name val="Calibri"/>
      <family val="2"/>
      <scheme val="minor"/>
    </font>
    <font>
      <b/>
      <i/>
      <sz val="8"/>
      <color rgb="FFFF0000"/>
      <name val="Arial"/>
      <family val="2"/>
    </font>
    <font>
      <sz val="14"/>
      <color rgb="FFFF0000"/>
      <name val="Arial"/>
      <family val="2"/>
    </font>
    <font>
      <u/>
      <sz val="9"/>
      <color rgb="FFFF0000"/>
      <name val="Arial"/>
      <family val="2"/>
    </font>
    <font>
      <sz val="10"/>
      <color theme="1"/>
      <name val="Calibri"/>
      <family val="2"/>
      <scheme val="minor"/>
    </font>
    <font>
      <b/>
      <sz val="10"/>
      <name val="Calibri"/>
      <family val="2"/>
      <scheme val="minor"/>
    </font>
    <font>
      <sz val="8"/>
      <name val="Calibri"/>
      <family val="2"/>
      <scheme val="minor"/>
    </font>
    <font>
      <b/>
      <i/>
      <sz val="9"/>
      <color theme="1"/>
      <name val="Arial"/>
      <family val="2"/>
    </font>
    <font>
      <sz val="9"/>
      <color theme="1"/>
      <name val="Arial"/>
      <family val="2"/>
    </font>
    <font>
      <i/>
      <sz val="10"/>
      <color theme="1"/>
      <name val="Arial"/>
      <family val="2"/>
    </font>
    <font>
      <sz val="8"/>
      <color theme="1"/>
      <name val="Arial"/>
      <family val="2"/>
    </font>
    <font>
      <vertAlign val="superscript"/>
      <sz val="9"/>
      <color theme="1"/>
      <name val="Arial"/>
      <family val="2"/>
    </font>
    <font>
      <i/>
      <sz val="8"/>
      <color theme="1"/>
      <name val="Arial"/>
      <family val="2"/>
    </font>
    <font>
      <b/>
      <sz val="11"/>
      <color theme="1"/>
      <name val="Arial"/>
      <family val="2"/>
    </font>
    <font>
      <i/>
      <sz val="9"/>
      <color theme="1"/>
      <name val="Arial"/>
      <family val="2"/>
    </font>
    <font>
      <b/>
      <sz val="12"/>
      <color rgb="FFC00000"/>
      <name val="Arial"/>
      <family val="2"/>
    </font>
    <font>
      <vertAlign val="superscript"/>
      <sz val="10"/>
      <name val="Arial"/>
      <family val="2"/>
    </font>
    <font>
      <b/>
      <sz val="12"/>
      <color rgb="FF008000"/>
      <name val="Arial"/>
      <family val="2"/>
    </font>
    <font>
      <b/>
      <sz val="12"/>
      <color theme="6" tint="-0.249977111117893"/>
      <name val="Arial"/>
      <family val="2"/>
    </font>
    <font>
      <sz val="9"/>
      <name val="Arial"/>
      <family val="2"/>
    </font>
    <font>
      <b/>
      <i/>
      <sz val="14"/>
      <name val="Arial"/>
      <family val="2"/>
    </font>
    <font>
      <sz val="9"/>
      <color theme="0"/>
      <name val="Arial"/>
      <family val="2"/>
    </font>
    <font>
      <b/>
      <sz val="11"/>
      <color theme="0"/>
      <name val="Arial"/>
      <family val="2"/>
    </font>
    <font>
      <b/>
      <i/>
      <sz val="11"/>
      <color theme="1"/>
      <name val="Arial"/>
      <family val="2"/>
    </font>
    <font>
      <b/>
      <sz val="12"/>
      <color rgb="FF0000FF"/>
      <name val="Arial"/>
      <family val="2"/>
    </font>
    <font>
      <i/>
      <sz val="9"/>
      <color rgb="FFFF0000"/>
      <name val="Arial"/>
      <family val="2"/>
    </font>
    <font>
      <i/>
      <sz val="10"/>
      <color theme="9" tint="-0.249977111117893"/>
      <name val="Arial"/>
      <family val="2"/>
    </font>
    <font>
      <sz val="8.5"/>
      <color rgb="FFFF0000"/>
      <name val="Arial"/>
      <family val="2"/>
    </font>
    <font>
      <sz val="11"/>
      <color theme="3"/>
      <name val="Arial"/>
      <family val="2"/>
    </font>
    <font>
      <b/>
      <sz val="14"/>
      <color theme="3"/>
      <name val="Arial"/>
      <family val="2"/>
    </font>
    <font>
      <b/>
      <sz val="11"/>
      <color theme="3"/>
      <name val="Arial"/>
      <family val="2"/>
    </font>
    <font>
      <i/>
      <sz val="11"/>
      <color theme="0"/>
      <name val="Arial"/>
      <family val="2"/>
    </font>
    <font>
      <b/>
      <i/>
      <sz val="11"/>
      <color theme="0"/>
      <name val="Arial"/>
      <family val="2"/>
    </font>
    <font>
      <sz val="11"/>
      <color theme="0"/>
      <name val="Arial"/>
      <family val="2"/>
    </font>
    <font>
      <b/>
      <u/>
      <sz val="11"/>
      <name val="Arial"/>
      <family val="2"/>
    </font>
    <font>
      <b/>
      <i/>
      <sz val="11"/>
      <name val="Arial"/>
      <family val="2"/>
    </font>
    <font>
      <b/>
      <i/>
      <u/>
      <sz val="11"/>
      <name val="Arial"/>
      <family val="2"/>
    </font>
    <font>
      <b/>
      <sz val="11"/>
      <name val="Arial"/>
      <family val="2"/>
    </font>
    <font>
      <u/>
      <sz val="11"/>
      <color theme="10"/>
      <name val="Calibri"/>
      <family val="2"/>
      <scheme val="minor"/>
    </font>
    <font>
      <i/>
      <sz val="11"/>
      <color theme="1"/>
      <name val="Arial"/>
      <family val="2"/>
    </font>
    <font>
      <b/>
      <i/>
      <u/>
      <sz val="11"/>
      <color theme="1"/>
      <name val="Arial"/>
      <family val="2"/>
    </font>
    <font>
      <b/>
      <i/>
      <u/>
      <sz val="10"/>
      <color theme="1"/>
      <name val="Arial"/>
      <family val="2"/>
    </font>
    <font>
      <b/>
      <u/>
      <sz val="11"/>
      <color theme="1"/>
      <name val="Arial"/>
      <family val="2"/>
    </font>
    <font>
      <u/>
      <sz val="11"/>
      <color theme="1"/>
      <name val="Arial"/>
      <family val="2"/>
    </font>
    <font>
      <b/>
      <sz val="10"/>
      <color rgb="FFFF0000"/>
      <name val="Arial"/>
      <family val="2"/>
    </font>
    <font>
      <b/>
      <i/>
      <u/>
      <sz val="10"/>
      <name val="Arial"/>
      <family val="2"/>
    </font>
    <font>
      <i/>
      <u/>
      <sz val="10"/>
      <color theme="1"/>
      <name val="Arial"/>
      <family val="2"/>
    </font>
    <font>
      <b/>
      <sz val="8"/>
      <color rgb="FFFF0000"/>
      <name val="Arial"/>
      <family val="2"/>
    </font>
    <font>
      <sz val="8"/>
      <color indexed="10"/>
      <name val="Arial"/>
      <family val="2"/>
    </font>
    <font>
      <i/>
      <sz val="10"/>
      <color rgb="FF0000FF"/>
      <name val="Arial"/>
      <family val="2"/>
    </font>
    <font>
      <sz val="10"/>
      <color rgb="FF0000FF"/>
      <name val="Arial"/>
      <family val="2"/>
    </font>
    <font>
      <sz val="8"/>
      <color rgb="FF0000FF"/>
      <name val="Arial"/>
      <family val="2"/>
    </font>
    <font>
      <i/>
      <sz val="10"/>
      <color theme="1"/>
      <name val="Arial"/>
      <family val="2"/>
    </font>
    <font>
      <i/>
      <sz val="11"/>
      <color theme="1"/>
      <name val="Calibri"/>
      <family val="2"/>
      <scheme val="minor"/>
    </font>
    <font>
      <sz val="11"/>
      <color rgb="FF00B0F0"/>
      <name val="Arial"/>
      <family val="2"/>
    </font>
    <font>
      <b/>
      <sz val="11"/>
      <color rgb="FF00B0F0"/>
      <name val="Arial"/>
      <family val="2"/>
    </font>
    <font>
      <i/>
      <sz val="9"/>
      <color rgb="FFBF5B09"/>
      <name val="Arial"/>
      <family val="2"/>
    </font>
    <font>
      <i/>
      <sz val="10"/>
      <color rgb="FFBF5B09"/>
      <name val="Arial"/>
      <family val="2"/>
    </font>
    <font>
      <b/>
      <i/>
      <sz val="10"/>
      <color rgb="FFBF5B09"/>
      <name val="Arial"/>
      <family val="2"/>
    </font>
    <font>
      <u/>
      <sz val="9"/>
      <name val="Arial"/>
      <family val="2"/>
    </font>
    <font>
      <b/>
      <sz val="26"/>
      <color rgb="FFFF0000"/>
      <name val="Arial"/>
      <family val="2"/>
    </font>
    <font>
      <b/>
      <sz val="9"/>
      <name val="Arial"/>
      <family val="2"/>
    </font>
    <font>
      <b/>
      <sz val="9"/>
      <color theme="1"/>
      <name val="Arial"/>
      <family val="2"/>
    </font>
    <font>
      <b/>
      <sz val="10"/>
      <name val="Calibri"/>
      <family val="2"/>
    </font>
    <font>
      <b/>
      <sz val="11"/>
      <color rgb="FFFF0000"/>
      <name val="Calibri"/>
      <family val="2"/>
      <scheme val="minor"/>
    </font>
    <font>
      <sz val="8"/>
      <name val="Arial"/>
      <family val="2"/>
    </font>
    <font>
      <b/>
      <sz val="11"/>
      <name val="Calibri"/>
      <family val="2"/>
      <scheme val="minor"/>
    </font>
    <font>
      <b/>
      <sz val="9"/>
      <color rgb="FFFF0000"/>
      <name val="Arial"/>
      <family val="2"/>
    </font>
    <font>
      <b/>
      <sz val="10"/>
      <color theme="4"/>
      <name val="Arial"/>
      <family val="2"/>
    </font>
    <font>
      <b/>
      <sz val="12"/>
      <name val="Arial"/>
      <family val="2"/>
    </font>
    <font>
      <b/>
      <strike/>
      <sz val="10"/>
      <color rgb="FFFF0000"/>
      <name val="Arial"/>
      <family val="2"/>
    </font>
    <font>
      <vertAlign val="superscript"/>
      <sz val="10"/>
      <color theme="1"/>
      <name val="Arial"/>
      <family val="2"/>
    </font>
    <font>
      <b/>
      <i/>
      <sz val="9"/>
      <color theme="0"/>
      <name val="Arial"/>
      <family val="2"/>
    </font>
    <font>
      <b/>
      <sz val="9"/>
      <color theme="0"/>
      <name val="Arial"/>
      <family val="2"/>
    </font>
    <font>
      <i/>
      <u/>
      <sz val="9"/>
      <color theme="1"/>
      <name val="Arial"/>
      <family val="2"/>
    </font>
    <font>
      <b/>
      <vertAlign val="superscript"/>
      <sz val="10"/>
      <color theme="1"/>
      <name val="Arial"/>
      <family val="2"/>
    </font>
    <font>
      <b/>
      <i/>
      <sz val="9"/>
      <name val="Arial"/>
      <family val="2"/>
    </font>
    <font>
      <sz val="10"/>
      <color theme="1"/>
      <name val="Aptos Narrow"/>
      <family val="2"/>
    </font>
    <font>
      <b/>
      <sz val="9.5"/>
      <name val="Arial"/>
      <family val="2"/>
    </font>
    <font>
      <sz val="9.9"/>
      <color theme="1"/>
      <name val="Arial"/>
      <family val="2"/>
    </font>
    <font>
      <sz val="8"/>
      <color theme="1"/>
      <name val="Calibri"/>
      <family val="2"/>
      <scheme val="minor"/>
    </font>
    <font>
      <b/>
      <vertAlign val="superscript"/>
      <sz val="10"/>
      <name val="Arial"/>
      <family val="2"/>
    </font>
    <font>
      <b/>
      <sz val="14"/>
      <name val="Aptos Narrow"/>
      <family val="2"/>
    </font>
    <font>
      <b/>
      <i/>
      <sz val="8"/>
      <color indexed="10"/>
      <name val="Arial"/>
      <family val="2"/>
    </font>
    <font>
      <b/>
      <i/>
      <sz val="10"/>
      <color indexed="10"/>
      <name val="Arial"/>
      <family val="2"/>
    </font>
    <font>
      <b/>
      <i/>
      <sz val="11"/>
      <color rgb="FFFF0000"/>
      <name val="Arial"/>
      <family val="2"/>
    </font>
    <font>
      <b/>
      <sz val="12"/>
      <color rgb="FFFF0000"/>
      <name val="Arial"/>
      <family val="2"/>
    </font>
  </fonts>
  <fills count="23">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92D050"/>
        <bgColor indexed="64"/>
      </patternFill>
    </fill>
    <fill>
      <patternFill patternType="solid">
        <fgColor indexed="9"/>
        <bgColor indexed="64"/>
      </patternFill>
    </fill>
    <fill>
      <patternFill patternType="solid">
        <fgColor rgb="FFFFFF00"/>
        <bgColor indexed="64"/>
      </patternFill>
    </fill>
    <fill>
      <patternFill patternType="lightGray">
        <fgColor indexed="47"/>
        <bgColor indexed="9"/>
      </patternFill>
    </fill>
    <fill>
      <patternFill patternType="darkGray">
        <fgColor indexed="47"/>
      </patternFill>
    </fill>
    <fill>
      <patternFill patternType="solid">
        <fgColor indexed="47"/>
        <bgColor indexed="64"/>
      </patternFill>
    </fill>
    <fill>
      <patternFill patternType="solid">
        <fgColor theme="0" tint="-4.9989318521683403E-2"/>
        <bgColor indexed="64"/>
      </patternFill>
    </fill>
    <fill>
      <patternFill patternType="solid">
        <fgColor rgb="FFFF0000"/>
        <bgColor indexed="64"/>
      </patternFill>
    </fill>
    <fill>
      <patternFill patternType="mediumGray"/>
    </fill>
    <fill>
      <patternFill patternType="solid">
        <fgColor rgb="FFFFFFCC"/>
        <bgColor indexed="64"/>
      </patternFill>
    </fill>
    <fill>
      <patternFill patternType="solid">
        <fgColor theme="0" tint="-0.14999847407452621"/>
        <bgColor indexed="64"/>
      </patternFill>
    </fill>
    <fill>
      <patternFill patternType="solid">
        <fgColor indexed="9"/>
        <bgColor indexed="9"/>
      </patternFill>
    </fill>
    <fill>
      <patternFill patternType="solid">
        <fgColor theme="4" tint="0.39997558519241921"/>
        <bgColor indexed="64"/>
      </patternFill>
    </fill>
    <fill>
      <patternFill patternType="solid">
        <fgColor theme="4"/>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rgb="FFCDFFCD"/>
        <bgColor indexed="64"/>
      </patternFill>
    </fill>
    <fill>
      <patternFill patternType="solid">
        <fgColor rgb="FF99FF99"/>
        <bgColor indexed="64"/>
      </patternFill>
    </fill>
    <fill>
      <patternFill patternType="solid">
        <fgColor theme="4" tint="0.79998168889431442"/>
        <bgColor indexed="64"/>
      </patternFill>
    </fill>
  </fills>
  <borders count="96">
    <border>
      <left/>
      <right/>
      <top/>
      <bottom/>
      <diagonal/>
    </border>
    <border>
      <left/>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hair">
        <color indexed="64"/>
      </right>
      <top/>
      <bottom style="thin">
        <color indexed="64"/>
      </bottom>
      <diagonal/>
    </border>
    <border>
      <left/>
      <right/>
      <top/>
      <bottom style="hair">
        <color indexed="64"/>
      </bottom>
      <diagonal/>
    </border>
    <border>
      <left style="thin">
        <color indexed="64"/>
      </left>
      <right/>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style="thin">
        <color indexed="64"/>
      </top>
      <bottom/>
      <diagonal/>
    </border>
    <border>
      <left/>
      <right style="thin">
        <color indexed="64"/>
      </right>
      <top/>
      <bottom style="hair">
        <color indexed="64"/>
      </bottom>
      <diagonal/>
    </border>
    <border>
      <left style="mediumDashed">
        <color indexed="64"/>
      </left>
      <right/>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dotted">
        <color indexed="64"/>
      </bottom>
      <diagonal/>
    </border>
    <border>
      <left style="hair">
        <color indexed="64"/>
      </left>
      <right style="hair">
        <color indexed="64"/>
      </right>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bottom/>
      <diagonal/>
    </border>
    <border>
      <left/>
      <right/>
      <top style="dotted">
        <color indexed="64"/>
      </top>
      <bottom/>
      <diagonal/>
    </border>
    <border>
      <left style="dotted">
        <color indexed="64"/>
      </left>
      <right style="dotted">
        <color indexed="64"/>
      </right>
      <top style="dotted">
        <color indexed="64"/>
      </top>
      <bottom/>
      <diagonal/>
    </border>
    <border>
      <left style="dotted">
        <color indexed="64"/>
      </left>
      <right style="dotted">
        <color indexed="64"/>
      </right>
      <top/>
      <bottom style="dotted">
        <color indexed="64"/>
      </bottom>
      <diagonal/>
    </border>
    <border>
      <left style="thin">
        <color indexed="64"/>
      </left>
      <right style="thin">
        <color indexed="64"/>
      </right>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dotted">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theme="4" tint="0.59996337778862885"/>
      </left>
      <right style="thin">
        <color theme="4" tint="0.59996337778862885"/>
      </right>
      <top style="thin">
        <color theme="4" tint="0.59996337778862885"/>
      </top>
      <bottom style="thin">
        <color theme="4" tint="0.59996337778862885"/>
      </bottom>
      <diagonal/>
    </border>
    <border>
      <left style="thin">
        <color indexed="64"/>
      </left>
      <right style="thin">
        <color indexed="64"/>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dotted">
        <color indexed="64"/>
      </right>
      <top/>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dotted">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dotted">
        <color indexed="64"/>
      </right>
      <top style="dotted">
        <color indexed="64"/>
      </top>
      <bottom style="hair">
        <color indexed="64"/>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style="dotted">
        <color indexed="64"/>
      </right>
      <top/>
      <bottom style="dott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ashDot">
        <color theme="4"/>
      </left>
      <right/>
      <top/>
      <bottom/>
      <diagonal/>
    </border>
    <border>
      <left/>
      <right/>
      <top/>
      <bottom style="double">
        <color indexed="64"/>
      </bottom>
      <diagonal/>
    </border>
  </borders>
  <cellStyleXfs count="14">
    <xf numFmtId="0" fontId="0" fillId="0" borderId="0"/>
    <xf numFmtId="9" fontId="1" fillId="0" borderId="0" applyFont="0" applyFill="0" applyBorder="0" applyAlignment="0" applyProtection="0"/>
    <xf numFmtId="0" fontId="11" fillId="0" borderId="0"/>
    <xf numFmtId="0" fontId="5" fillId="0" borderId="0"/>
    <xf numFmtId="0" fontId="5" fillId="0" borderId="0"/>
    <xf numFmtId="0" fontId="11" fillId="0" borderId="0"/>
    <xf numFmtId="0" fontId="11" fillId="0" borderId="0"/>
    <xf numFmtId="9" fontId="13"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91" fillId="0" borderId="0" applyNumberFormat="0" applyFill="0" applyBorder="0" applyAlignment="0" applyProtection="0"/>
    <xf numFmtId="43" fontId="1" fillId="0" borderId="0" applyFont="0" applyFill="0" applyBorder="0" applyAlignment="0" applyProtection="0"/>
    <xf numFmtId="0" fontId="5" fillId="0" borderId="0">
      <protection locked="0"/>
    </xf>
  </cellStyleXfs>
  <cellXfs count="1103">
    <xf numFmtId="0" fontId="0" fillId="0" borderId="0" xfId="0"/>
    <xf numFmtId="0" fontId="0" fillId="13" borderId="0" xfId="0" applyFill="1"/>
    <xf numFmtId="0" fontId="14" fillId="13" borderId="0" xfId="3" applyFont="1" applyFill="1" applyAlignment="1">
      <alignment vertical="center"/>
    </xf>
    <xf numFmtId="0" fontId="14" fillId="0" borderId="0" xfId="5" applyFont="1" applyAlignment="1">
      <alignment horizontal="center" vertical="center"/>
    </xf>
    <xf numFmtId="0" fontId="14" fillId="0" borderId="0" xfId="5" applyFont="1" applyAlignment="1">
      <alignment vertical="center"/>
    </xf>
    <xf numFmtId="0" fontId="14" fillId="0" borderId="0" xfId="5" applyFont="1" applyAlignment="1">
      <alignment horizontal="left" vertical="center" wrapText="1"/>
    </xf>
    <xf numFmtId="0" fontId="5" fillId="0" borderId="0" xfId="5" applyFont="1" applyAlignment="1">
      <alignment vertical="center"/>
    </xf>
    <xf numFmtId="0" fontId="5" fillId="0" borderId="0" xfId="5" applyFont="1"/>
    <xf numFmtId="0" fontId="5" fillId="0" borderId="0" xfId="5" applyFont="1" applyAlignment="1">
      <alignment horizontal="center"/>
    </xf>
    <xf numFmtId="0" fontId="5" fillId="0" borderId="0" xfId="5" applyFont="1" applyAlignment="1">
      <alignment horizontal="left"/>
    </xf>
    <xf numFmtId="0" fontId="11" fillId="0" borderId="0" xfId="5"/>
    <xf numFmtId="3" fontId="5" fillId="7" borderId="11" xfId="0" applyNumberFormat="1" applyFont="1" applyFill="1" applyBorder="1" applyAlignment="1" applyProtection="1">
      <alignment horizontal="center" vertical="center"/>
      <protection locked="0"/>
    </xf>
    <xf numFmtId="3" fontId="5" fillId="7" borderId="8" xfId="0" applyNumberFormat="1" applyFont="1" applyFill="1" applyBorder="1" applyAlignment="1" applyProtection="1">
      <alignment horizontal="center" vertical="center"/>
      <protection locked="0"/>
    </xf>
    <xf numFmtId="3" fontId="5" fillId="7" borderId="21" xfId="0" applyNumberFormat="1" applyFont="1" applyFill="1" applyBorder="1" applyAlignment="1" applyProtection="1">
      <alignment horizontal="center" vertical="center"/>
      <protection locked="0"/>
    </xf>
    <xf numFmtId="0" fontId="57" fillId="0" borderId="0" xfId="0" applyFont="1"/>
    <xf numFmtId="0" fontId="58" fillId="0" borderId="26" xfId="0" applyFont="1" applyBorder="1" applyAlignment="1">
      <alignment vertical="center" wrapText="1"/>
    </xf>
    <xf numFmtId="49" fontId="58" fillId="14" borderId="26" xfId="0" applyNumberFormat="1" applyFont="1" applyFill="1" applyBorder="1" applyAlignment="1">
      <alignment horizontal="center" vertical="center" wrapText="1"/>
    </xf>
    <xf numFmtId="49" fontId="58" fillId="0" borderId="26" xfId="0" applyNumberFormat="1" applyFont="1" applyBorder="1" applyAlignment="1">
      <alignment horizontal="left" vertical="center" wrapText="1"/>
    </xf>
    <xf numFmtId="0" fontId="57" fillId="0" borderId="0" xfId="0" applyFont="1" applyAlignment="1">
      <alignment horizontal="center"/>
    </xf>
    <xf numFmtId="49" fontId="39" fillId="14" borderId="26" xfId="0" applyNumberFormat="1" applyFont="1" applyFill="1" applyBorder="1" applyAlignment="1">
      <alignment horizontal="right" vertical="center" wrapText="1"/>
    </xf>
    <xf numFmtId="0" fontId="39" fillId="0" borderId="26" xfId="0" applyFont="1" applyBorder="1" applyAlignment="1">
      <alignment horizontal="right" vertical="center" wrapText="1"/>
    </xf>
    <xf numFmtId="0" fontId="57" fillId="0" borderId="0" xfId="0" applyFont="1" applyAlignment="1">
      <alignment horizontal="right"/>
    </xf>
    <xf numFmtId="0" fontId="22" fillId="2" borderId="0" xfId="0" applyFont="1" applyFill="1" applyAlignment="1" applyProtection="1">
      <alignment vertical="center"/>
      <protection hidden="1"/>
    </xf>
    <xf numFmtId="0" fontId="54"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indent="1"/>
      <protection hidden="1"/>
    </xf>
    <xf numFmtId="0" fontId="47" fillId="0" borderId="0" xfId="0" applyFont="1" applyAlignment="1" applyProtection="1">
      <alignment horizontal="left" vertical="center" indent="1"/>
      <protection hidden="1"/>
    </xf>
    <xf numFmtId="0" fontId="48" fillId="2" borderId="0" xfId="0" applyFont="1" applyFill="1" applyAlignment="1" applyProtection="1">
      <alignment vertical="center"/>
      <protection hidden="1"/>
    </xf>
    <xf numFmtId="0" fontId="19" fillId="0" borderId="0" xfId="0" applyFont="1" applyAlignment="1" applyProtection="1">
      <alignment horizontal="left" vertical="center" indent="1"/>
      <protection hidden="1"/>
    </xf>
    <xf numFmtId="0" fontId="47" fillId="0" borderId="0" xfId="0" applyFont="1" applyAlignment="1" applyProtection="1">
      <alignment vertical="center"/>
      <protection hidden="1"/>
    </xf>
    <xf numFmtId="0" fontId="47" fillId="0" borderId="0" xfId="0" applyFont="1" applyAlignment="1" applyProtection="1">
      <alignment vertical="top" wrapText="1"/>
      <protection hidden="1"/>
    </xf>
    <xf numFmtId="0" fontId="19" fillId="0" borderId="0" xfId="0" applyFont="1" applyProtection="1">
      <protection hidden="1"/>
    </xf>
    <xf numFmtId="0" fontId="45" fillId="2" borderId="0" xfId="0" applyFont="1" applyFill="1" applyAlignment="1" applyProtection="1">
      <alignment horizontal="left" vertical="center"/>
      <protection hidden="1"/>
    </xf>
    <xf numFmtId="0" fontId="47" fillId="2" borderId="0" xfId="0" applyFont="1" applyFill="1" applyAlignment="1" applyProtection="1">
      <alignment horizontal="left" vertical="center"/>
      <protection hidden="1"/>
    </xf>
    <xf numFmtId="0" fontId="55" fillId="2" borderId="0" xfId="0" applyFont="1" applyFill="1" applyAlignment="1" applyProtection="1">
      <alignment horizontal="left" vertical="center" indent="1"/>
      <protection hidden="1"/>
    </xf>
    <xf numFmtId="1" fontId="48" fillId="0" borderId="0" xfId="0" applyNumberFormat="1" applyFont="1" applyAlignment="1" applyProtection="1">
      <alignment horizontal="left" vertical="center" indent="1"/>
      <protection hidden="1"/>
    </xf>
    <xf numFmtId="0" fontId="47" fillId="0" borderId="0" xfId="0" applyFont="1" applyAlignment="1" applyProtection="1">
      <alignment horizontal="left" vertical="center"/>
      <protection hidden="1"/>
    </xf>
    <xf numFmtId="0" fontId="53" fillId="0" borderId="0" xfId="0" applyFont="1" applyProtection="1">
      <protection hidden="1"/>
    </xf>
    <xf numFmtId="0" fontId="45" fillId="0" borderId="0" xfId="0" applyFont="1" applyProtection="1">
      <protection hidden="1"/>
    </xf>
    <xf numFmtId="0" fontId="19" fillId="0" borderId="0" xfId="0" applyFont="1" applyAlignment="1" applyProtection="1">
      <alignment vertical="center"/>
      <protection hidden="1"/>
    </xf>
    <xf numFmtId="0" fontId="48" fillId="0" borderId="0" xfId="0" applyFont="1" applyAlignment="1" applyProtection="1">
      <alignment horizontal="center" wrapText="1"/>
      <protection hidden="1"/>
    </xf>
    <xf numFmtId="0" fontId="56" fillId="0" borderId="0" xfId="0" applyFont="1" applyAlignment="1" applyProtection="1">
      <alignment horizontal="left" vertical="center"/>
      <protection hidden="1"/>
    </xf>
    <xf numFmtId="0" fontId="45" fillId="0" borderId="0" xfId="0" applyFont="1" applyAlignment="1" applyProtection="1">
      <alignment vertical="center"/>
      <protection hidden="1"/>
    </xf>
    <xf numFmtId="0" fontId="45" fillId="0" borderId="0" xfId="0" applyFont="1" applyAlignment="1" applyProtection="1">
      <alignment horizontal="left" vertical="center" wrapText="1"/>
      <protection hidden="1"/>
    </xf>
    <xf numFmtId="0" fontId="46" fillId="0" borderId="0" xfId="0" applyFont="1" applyAlignment="1" applyProtection="1">
      <alignment vertical="center"/>
      <protection hidden="1"/>
    </xf>
    <xf numFmtId="0" fontId="45" fillId="0" borderId="0" xfId="0" applyFont="1" applyAlignment="1" applyProtection="1">
      <alignment vertical="center" wrapText="1"/>
      <protection hidden="1"/>
    </xf>
    <xf numFmtId="0" fontId="47" fillId="0" borderId="0" xfId="0" applyFont="1" applyAlignment="1" applyProtection="1">
      <alignment vertical="center" wrapText="1"/>
      <protection hidden="1"/>
    </xf>
    <xf numFmtId="1" fontId="47" fillId="0" borderId="0" xfId="0" applyNumberFormat="1" applyFont="1" applyAlignment="1" applyProtection="1">
      <alignment vertical="center"/>
      <protection hidden="1"/>
    </xf>
    <xf numFmtId="0" fontId="63" fillId="0" borderId="0" xfId="0" applyFont="1" applyAlignment="1" applyProtection="1">
      <alignment horizontal="left" vertical="center" indent="1"/>
      <protection hidden="1"/>
    </xf>
    <xf numFmtId="0" fontId="11" fillId="0" borderId="0" xfId="0" applyFont="1" applyProtection="1">
      <protection hidden="1"/>
    </xf>
    <xf numFmtId="0" fontId="61" fillId="0" borderId="0" xfId="0" applyFont="1" applyAlignment="1" applyProtection="1">
      <alignment vertical="center"/>
      <protection hidden="1"/>
    </xf>
    <xf numFmtId="0" fontId="11" fillId="0" borderId="0" xfId="0" applyFont="1" applyAlignment="1" applyProtection="1">
      <alignment vertical="center"/>
      <protection hidden="1"/>
    </xf>
    <xf numFmtId="0" fontId="48" fillId="0" borderId="0" xfId="0" applyFont="1" applyAlignment="1" applyProtection="1">
      <alignment vertical="center"/>
      <protection hidden="1"/>
    </xf>
    <xf numFmtId="0" fontId="45" fillId="2" borderId="0" xfId="0" applyFont="1" applyFill="1" applyAlignment="1" applyProtection="1">
      <alignment horizontal="left" vertical="center" indent="1"/>
      <protection hidden="1"/>
    </xf>
    <xf numFmtId="0" fontId="45" fillId="2" borderId="0" xfId="0" applyFont="1" applyFill="1" applyAlignment="1" applyProtection="1">
      <alignment vertical="center"/>
      <protection hidden="1"/>
    </xf>
    <xf numFmtId="0" fontId="45" fillId="2" borderId="0" xfId="0" applyFont="1" applyFill="1" applyAlignment="1" applyProtection="1">
      <alignment horizontal="left" vertical="center" wrapText="1"/>
      <protection hidden="1"/>
    </xf>
    <xf numFmtId="0" fontId="45" fillId="0" borderId="0" xfId="0" applyFont="1" applyAlignment="1" applyProtection="1">
      <alignment horizontal="left" vertical="center" indent="1"/>
      <protection hidden="1"/>
    </xf>
    <xf numFmtId="0" fontId="45" fillId="0" borderId="0" xfId="0" applyFont="1" applyAlignment="1" applyProtection="1">
      <alignment vertical="top" wrapText="1"/>
      <protection hidden="1"/>
    </xf>
    <xf numFmtId="0" fontId="78" fillId="2" borderId="0" xfId="0" applyFont="1" applyFill="1" applyAlignment="1" applyProtection="1">
      <alignment horizontal="left" vertical="center"/>
      <protection hidden="1"/>
    </xf>
    <xf numFmtId="0" fontId="19" fillId="0" borderId="0" xfId="0" applyFont="1" applyAlignment="1" applyProtection="1">
      <alignment horizontal="left" vertical="center"/>
      <protection hidden="1"/>
    </xf>
    <xf numFmtId="0" fontId="45" fillId="0" borderId="0" xfId="0" applyFont="1" applyAlignment="1" applyProtection="1">
      <alignment horizontal="left" vertical="center"/>
      <protection hidden="1"/>
    </xf>
    <xf numFmtId="0" fontId="22" fillId="0" borderId="0" xfId="0" applyFont="1" applyAlignment="1" applyProtection="1">
      <alignment vertical="center"/>
      <protection hidden="1"/>
    </xf>
    <xf numFmtId="0" fontId="54" fillId="0" borderId="0" xfId="0" applyFont="1" applyAlignment="1" applyProtection="1">
      <alignment horizontal="left" vertical="center"/>
      <protection hidden="1"/>
    </xf>
    <xf numFmtId="0" fontId="48" fillId="0" borderId="0" xfId="0" applyFont="1" applyAlignment="1" applyProtection="1">
      <alignment horizontal="center" vertical="center"/>
      <protection hidden="1"/>
    </xf>
    <xf numFmtId="0" fontId="47" fillId="0" borderId="0" xfId="0" applyFont="1" applyAlignment="1" applyProtection="1">
      <alignment horizontal="left" vertical="center" wrapText="1"/>
      <protection hidden="1"/>
    </xf>
    <xf numFmtId="0" fontId="6" fillId="0" borderId="0" xfId="0" applyFont="1" applyAlignment="1" applyProtection="1">
      <alignment vertical="center"/>
      <protection hidden="1"/>
    </xf>
    <xf numFmtId="0" fontId="55" fillId="0" borderId="0" xfId="0" applyFont="1" applyAlignment="1" applyProtection="1">
      <alignment horizontal="left" vertical="center" indent="1"/>
      <protection hidden="1"/>
    </xf>
    <xf numFmtId="0" fontId="48" fillId="0" borderId="0" xfId="0" applyFont="1" applyProtection="1">
      <protection hidden="1"/>
    </xf>
    <xf numFmtId="0" fontId="61" fillId="0" borderId="0" xfId="0" applyFont="1" applyAlignment="1" applyProtection="1">
      <alignment horizontal="left" vertical="center" indent="1"/>
      <protection hidden="1"/>
    </xf>
    <xf numFmtId="0" fontId="63" fillId="0" borderId="0" xfId="0" applyFont="1" applyAlignment="1" applyProtection="1">
      <alignment vertical="center"/>
      <protection hidden="1"/>
    </xf>
    <xf numFmtId="0" fontId="65" fillId="0" borderId="0" xfId="0" applyFont="1" applyAlignment="1" applyProtection="1">
      <alignment vertical="center"/>
      <protection hidden="1"/>
    </xf>
    <xf numFmtId="0" fontId="7" fillId="0" borderId="0" xfId="0" applyFont="1" applyAlignment="1" applyProtection="1">
      <alignment vertical="center"/>
      <protection hidden="1"/>
    </xf>
    <xf numFmtId="0" fontId="0" fillId="0" borderId="0" xfId="0" applyProtection="1">
      <protection hidden="1"/>
    </xf>
    <xf numFmtId="0" fontId="48" fillId="0" borderId="0" xfId="0" applyFont="1" applyAlignment="1" applyProtection="1">
      <alignment horizontal="left" vertical="center" wrapText="1"/>
      <protection hidden="1"/>
    </xf>
    <xf numFmtId="0" fontId="5" fillId="0" borderId="0" xfId="0" applyFont="1" applyAlignment="1" applyProtection="1">
      <alignment vertical="center"/>
      <protection hidden="1"/>
    </xf>
    <xf numFmtId="0" fontId="7" fillId="0" borderId="0" xfId="0" applyFont="1" applyProtection="1">
      <protection hidden="1"/>
    </xf>
    <xf numFmtId="0" fontId="5" fillId="2" borderId="0" xfId="0" applyFont="1" applyFill="1" applyAlignment="1" applyProtection="1">
      <alignment vertical="center"/>
      <protection hidden="1"/>
    </xf>
    <xf numFmtId="0" fontId="9" fillId="2" borderId="0" xfId="0" applyFont="1" applyFill="1" applyAlignment="1" applyProtection="1">
      <alignment vertical="center"/>
      <protection hidden="1"/>
    </xf>
    <xf numFmtId="0" fontId="5" fillId="2" borderId="0" xfId="0" applyFont="1" applyFill="1" applyAlignment="1" applyProtection="1">
      <alignment horizontal="center" vertical="center"/>
      <protection hidden="1"/>
    </xf>
    <xf numFmtId="0" fontId="6" fillId="2" borderId="0" xfId="0" applyFont="1" applyFill="1" applyAlignment="1" applyProtection="1">
      <alignment vertical="center"/>
      <protection hidden="1"/>
    </xf>
    <xf numFmtId="0" fontId="5" fillId="2" borderId="0" xfId="0" applyFont="1" applyFill="1" applyAlignment="1" applyProtection="1">
      <alignment horizontal="left" vertical="center"/>
      <protection hidden="1"/>
    </xf>
    <xf numFmtId="0" fontId="11" fillId="4" borderId="0" xfId="0"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12" fillId="0" borderId="0" xfId="0" applyFont="1" applyAlignment="1" applyProtection="1">
      <alignment vertical="center"/>
      <protection hidden="1"/>
    </xf>
    <xf numFmtId="0" fontId="13" fillId="0" borderId="0" xfId="0" applyFont="1" applyAlignment="1" applyProtection="1">
      <alignment vertical="center"/>
      <protection hidden="1"/>
    </xf>
    <xf numFmtId="0" fontId="6" fillId="5" borderId="0" xfId="0" applyFont="1" applyFill="1" applyAlignment="1" applyProtection="1">
      <alignment vertical="center"/>
      <protection hidden="1"/>
    </xf>
    <xf numFmtId="0" fontId="5" fillId="0" borderId="0" xfId="0" applyFont="1" applyAlignment="1" applyProtection="1">
      <alignment horizontal="center" vertical="center"/>
      <protection hidden="1"/>
    </xf>
    <xf numFmtId="0" fontId="2" fillId="0" borderId="0" xfId="0" applyFont="1" applyProtection="1">
      <protection hidden="1"/>
    </xf>
    <xf numFmtId="0" fontId="14" fillId="0" borderId="0" xfId="0" applyFont="1" applyAlignment="1" applyProtection="1">
      <alignment vertical="center"/>
      <protection hidden="1"/>
    </xf>
    <xf numFmtId="0" fontId="5" fillId="0" borderId="0" xfId="0" applyFont="1" applyProtection="1">
      <protection hidden="1"/>
    </xf>
    <xf numFmtId="0" fontId="7" fillId="0" borderId="0" xfId="0" applyFont="1" applyAlignment="1" applyProtection="1">
      <alignment horizontal="right"/>
      <protection hidden="1"/>
    </xf>
    <xf numFmtId="1" fontId="5" fillId="0" borderId="0" xfId="0" applyNumberFormat="1" applyFont="1" applyAlignment="1" applyProtection="1">
      <alignment horizontal="center"/>
      <protection hidden="1"/>
    </xf>
    <xf numFmtId="1" fontId="6" fillId="6" borderId="0" xfId="0" applyNumberFormat="1" applyFont="1" applyFill="1" applyAlignment="1" applyProtection="1">
      <alignment horizontal="center"/>
      <protection hidden="1"/>
    </xf>
    <xf numFmtId="0" fontId="6" fillId="0" borderId="0" xfId="0" applyFont="1" applyProtection="1">
      <protection hidden="1"/>
    </xf>
    <xf numFmtId="0" fontId="14" fillId="0" borderId="0" xfId="0" applyFont="1" applyAlignment="1" applyProtection="1">
      <alignment horizontal="left" vertical="center"/>
      <protection hidden="1"/>
    </xf>
    <xf numFmtId="0" fontId="11" fillId="0" borderId="0" xfId="0" applyFont="1" applyAlignment="1" applyProtection="1">
      <alignment horizontal="center"/>
      <protection hidden="1"/>
    </xf>
    <xf numFmtId="0" fontId="5" fillId="0" borderId="0" xfId="0" applyFont="1" applyAlignment="1" applyProtection="1">
      <alignment horizontal="left" vertical="center"/>
      <protection hidden="1"/>
    </xf>
    <xf numFmtId="0" fontId="6" fillId="6" borderId="0" xfId="0" applyFont="1" applyFill="1" applyAlignment="1" applyProtection="1">
      <alignment horizontal="center" vertical="center"/>
      <protection hidden="1"/>
    </xf>
    <xf numFmtId="0" fontId="6" fillId="0" borderId="0" xfId="0" applyFont="1" applyAlignment="1" applyProtection="1">
      <alignment horizontal="center" vertical="center"/>
      <protection hidden="1"/>
    </xf>
    <xf numFmtId="0" fontId="16" fillId="0" borderId="0" xfId="0" applyFont="1" applyAlignment="1" applyProtection="1">
      <alignment vertical="center"/>
      <protection hidden="1"/>
    </xf>
    <xf numFmtId="0" fontId="17" fillId="0" borderId="0" xfId="0" applyFont="1" applyAlignment="1" applyProtection="1">
      <alignment vertical="center"/>
      <protection hidden="1"/>
    </xf>
    <xf numFmtId="0" fontId="5" fillId="0" borderId="33" xfId="0" applyFont="1" applyBorder="1" applyAlignment="1" applyProtection="1">
      <alignment horizontal="center" vertical="center"/>
      <protection hidden="1"/>
    </xf>
    <xf numFmtId="0" fontId="18" fillId="0" borderId="20" xfId="0" applyFont="1" applyBorder="1" applyAlignment="1" applyProtection="1">
      <alignment horizontal="center" vertical="center" wrapText="1"/>
      <protection hidden="1"/>
    </xf>
    <xf numFmtId="0" fontId="5" fillId="0" borderId="11" xfId="0" applyFont="1" applyBorder="1" applyAlignment="1" applyProtection="1">
      <alignment horizontal="center" vertical="center"/>
      <protection hidden="1"/>
    </xf>
    <xf numFmtId="0" fontId="18" fillId="0" borderId="8" xfId="0" applyFont="1" applyBorder="1" applyAlignment="1" applyProtection="1">
      <alignment horizontal="center" vertical="center" wrapText="1"/>
      <protection hidden="1"/>
    </xf>
    <xf numFmtId="0" fontId="5" fillId="0" borderId="21" xfId="0" applyFont="1" applyBorder="1" applyAlignment="1" applyProtection="1">
      <alignment horizontal="center" vertical="center"/>
      <protection hidden="1"/>
    </xf>
    <xf numFmtId="0" fontId="5" fillId="7" borderId="16" xfId="0" applyFont="1" applyFill="1" applyBorder="1" applyAlignment="1" applyProtection="1">
      <alignment horizontal="left" vertical="center"/>
      <protection hidden="1"/>
    </xf>
    <xf numFmtId="0" fontId="5" fillId="7" borderId="17" xfId="0" applyFont="1" applyFill="1" applyBorder="1" applyAlignment="1" applyProtection="1">
      <alignment horizontal="left" vertical="center"/>
      <protection hidden="1"/>
    </xf>
    <xf numFmtId="1" fontId="5" fillId="3" borderId="21" xfId="0" applyNumberFormat="1" applyFont="1" applyFill="1" applyBorder="1" applyAlignment="1" applyProtection="1">
      <alignment horizontal="center" vertical="center"/>
      <protection hidden="1"/>
    </xf>
    <xf numFmtId="1" fontId="18" fillId="7" borderId="16" xfId="0" applyNumberFormat="1" applyFont="1" applyFill="1" applyBorder="1" applyAlignment="1" applyProtection="1">
      <alignment horizontal="center" vertical="center"/>
      <protection hidden="1"/>
    </xf>
    <xf numFmtId="0" fontId="26" fillId="2" borderId="0" xfId="0" applyFont="1" applyFill="1" applyAlignment="1" applyProtection="1">
      <alignment vertical="center"/>
      <protection hidden="1"/>
    </xf>
    <xf numFmtId="0" fontId="26" fillId="5" borderId="0" xfId="0" applyFont="1" applyFill="1" applyAlignment="1" applyProtection="1">
      <alignment vertical="center"/>
      <protection hidden="1"/>
    </xf>
    <xf numFmtId="0" fontId="26" fillId="0" borderId="0" xfId="0" applyFont="1" applyAlignment="1" applyProtection="1">
      <alignment vertical="center"/>
      <protection hidden="1"/>
    </xf>
    <xf numFmtId="0" fontId="23" fillId="0" borderId="0" xfId="0" applyFont="1" applyProtection="1">
      <protection hidden="1"/>
    </xf>
    <xf numFmtId="0" fontId="34" fillId="0" borderId="0" xfId="0" applyFont="1" applyProtection="1">
      <protection hidden="1"/>
    </xf>
    <xf numFmtId="1" fontId="26" fillId="0" borderId="0" xfId="0" applyNumberFormat="1" applyFont="1" applyAlignment="1" applyProtection="1">
      <alignment horizontal="left" vertical="center"/>
      <protection hidden="1"/>
    </xf>
    <xf numFmtId="0" fontId="24" fillId="0" borderId="0" xfId="0" applyFont="1" applyProtection="1">
      <protection hidden="1"/>
    </xf>
    <xf numFmtId="1" fontId="5" fillId="0" borderId="0" xfId="0" quotePrefix="1" applyNumberFormat="1" applyFont="1" applyAlignment="1" applyProtection="1">
      <alignment horizontal="center" vertical="center"/>
      <protection hidden="1"/>
    </xf>
    <xf numFmtId="0" fontId="12" fillId="0" borderId="0" xfId="0" applyFont="1" applyProtection="1">
      <protection hidden="1"/>
    </xf>
    <xf numFmtId="1" fontId="5" fillId="0" borderId="0" xfId="0" applyNumberFormat="1" applyFont="1" applyAlignment="1" applyProtection="1">
      <alignment horizontal="center" vertical="center"/>
      <protection hidden="1"/>
    </xf>
    <xf numFmtId="49" fontId="37" fillId="15" borderId="0" xfId="3" applyNumberFormat="1" applyFont="1" applyFill="1" applyAlignment="1" applyProtection="1">
      <alignment vertical="center" wrapText="1"/>
      <protection hidden="1"/>
    </xf>
    <xf numFmtId="0" fontId="18" fillId="0" borderId="0" xfId="0" applyFont="1" applyProtection="1">
      <protection hidden="1"/>
    </xf>
    <xf numFmtId="0" fontId="49" fillId="0" borderId="0" xfId="0" applyFont="1" applyProtection="1">
      <protection hidden="1"/>
    </xf>
    <xf numFmtId="0" fontId="26" fillId="0" borderId="0" xfId="0" applyFont="1" applyProtection="1">
      <protection hidden="1"/>
    </xf>
    <xf numFmtId="1" fontId="26" fillId="0" borderId="0" xfId="0" applyNumberFormat="1" applyFont="1" applyAlignment="1" applyProtection="1">
      <alignment horizontal="center" vertical="center"/>
      <protection hidden="1"/>
    </xf>
    <xf numFmtId="1" fontId="26" fillId="0" borderId="0" xfId="0" quotePrefix="1" applyNumberFormat="1" applyFont="1" applyAlignment="1" applyProtection="1">
      <alignment horizontal="center" vertical="center"/>
      <protection hidden="1"/>
    </xf>
    <xf numFmtId="0" fontId="35" fillId="0" borderId="0" xfId="0" applyFont="1" applyAlignment="1" applyProtection="1">
      <alignment horizontal="left" indent="1"/>
      <protection hidden="1"/>
    </xf>
    <xf numFmtId="0" fontId="27" fillId="0" borderId="0" xfId="0" applyFont="1" applyProtection="1">
      <protection hidden="1"/>
    </xf>
    <xf numFmtId="0" fontId="28" fillId="0" borderId="0" xfId="0" applyFont="1" applyProtection="1">
      <protection hidden="1"/>
    </xf>
    <xf numFmtId="0" fontId="0" fillId="0" borderId="0" xfId="0" applyAlignment="1" applyProtection="1">
      <alignment vertical="center"/>
      <protection hidden="1"/>
    </xf>
    <xf numFmtId="0" fontId="48" fillId="0" borderId="0" xfId="0" applyFont="1" applyAlignment="1" applyProtection="1">
      <alignment horizontal="left"/>
      <protection hidden="1"/>
    </xf>
    <xf numFmtId="0" fontId="14" fillId="2" borderId="0" xfId="0" applyFont="1" applyFill="1" applyAlignment="1" applyProtection="1">
      <alignment horizontal="left" vertical="center" wrapText="1"/>
      <protection hidden="1"/>
    </xf>
    <xf numFmtId="0" fontId="5" fillId="0" borderId="0" xfId="0" applyFont="1" applyAlignment="1" applyProtection="1">
      <alignment horizontal="right" vertical="center"/>
      <protection hidden="1"/>
    </xf>
    <xf numFmtId="0" fontId="5" fillId="6" borderId="0" xfId="0" applyFont="1" applyFill="1" applyAlignment="1" applyProtection="1">
      <alignment horizontal="center" vertical="center"/>
      <protection hidden="1"/>
    </xf>
    <xf numFmtId="0" fontId="26" fillId="0" borderId="0" xfId="0" applyFont="1" applyAlignment="1" applyProtection="1">
      <alignment horizontal="right"/>
      <protection hidden="1"/>
    </xf>
    <xf numFmtId="0" fontId="12" fillId="0" borderId="0" xfId="0" applyFont="1" applyAlignment="1" applyProtection="1">
      <alignment horizontal="center"/>
      <protection hidden="1"/>
    </xf>
    <xf numFmtId="0" fontId="34" fillId="0" borderId="0" xfId="0" applyFont="1" applyAlignment="1" applyProtection="1">
      <alignment vertical="center"/>
      <protection hidden="1"/>
    </xf>
    <xf numFmtId="0" fontId="53" fillId="0" borderId="0" xfId="0" applyFont="1" applyAlignment="1" applyProtection="1">
      <alignment vertical="center"/>
      <protection hidden="1"/>
    </xf>
    <xf numFmtId="0" fontId="29" fillId="0" borderId="0" xfId="0" applyFont="1" applyAlignment="1" applyProtection="1">
      <alignment vertical="center"/>
      <protection hidden="1"/>
    </xf>
    <xf numFmtId="0" fontId="60" fillId="2" borderId="0" xfId="0" applyFont="1" applyFill="1" applyAlignment="1" applyProtection="1">
      <alignment horizontal="left" vertical="center" wrapText="1"/>
      <protection hidden="1"/>
    </xf>
    <xf numFmtId="0" fontId="60" fillId="0" borderId="0" xfId="0" applyFont="1" applyAlignment="1" applyProtection="1">
      <alignment horizontal="left" vertical="center" wrapText="1"/>
      <protection hidden="1"/>
    </xf>
    <xf numFmtId="0" fontId="7" fillId="2" borderId="0" xfId="0" applyFont="1" applyFill="1" applyAlignment="1" applyProtection="1">
      <alignment vertical="center"/>
      <protection hidden="1"/>
    </xf>
    <xf numFmtId="0" fontId="7" fillId="5" borderId="0" xfId="0" applyFont="1" applyFill="1" applyAlignment="1" applyProtection="1">
      <alignment vertical="center"/>
      <protection hidden="1"/>
    </xf>
    <xf numFmtId="0" fontId="7" fillId="0" borderId="17" xfId="0" applyFont="1" applyBorder="1" applyProtection="1">
      <protection hidden="1"/>
    </xf>
    <xf numFmtId="0" fontId="7" fillId="0" borderId="26" xfId="0" applyFont="1" applyBorder="1" applyAlignment="1" applyProtection="1">
      <alignment horizontal="center" vertical="center"/>
      <protection hidden="1"/>
    </xf>
    <xf numFmtId="0" fontId="7" fillId="0" borderId="18" xfId="0" applyFont="1" applyBorder="1" applyAlignment="1" applyProtection="1">
      <alignment horizontal="center" vertical="center"/>
      <protection hidden="1"/>
    </xf>
    <xf numFmtId="0" fontId="7" fillId="0" borderId="17" xfId="0" applyFont="1" applyBorder="1" applyAlignment="1" applyProtection="1">
      <alignment vertical="center"/>
      <protection hidden="1"/>
    </xf>
    <xf numFmtId="1" fontId="7" fillId="0" borderId="26" xfId="0" applyNumberFormat="1" applyFont="1" applyBorder="1" applyAlignment="1" applyProtection="1">
      <alignment horizontal="center" vertical="center"/>
      <protection hidden="1"/>
    </xf>
    <xf numFmtId="1" fontId="7" fillId="0" borderId="18" xfId="0" applyNumberFormat="1" applyFont="1" applyBorder="1" applyAlignment="1" applyProtection="1">
      <alignment horizontal="center" vertical="center"/>
      <protection hidden="1"/>
    </xf>
    <xf numFmtId="0" fontId="11" fillId="5" borderId="0" xfId="0" applyFont="1" applyFill="1" applyProtection="1">
      <protection hidden="1"/>
    </xf>
    <xf numFmtId="0" fontId="7" fillId="0" borderId="10" xfId="0" applyFont="1" applyBorder="1" applyAlignment="1" applyProtection="1">
      <alignment horizontal="center" vertical="center"/>
      <protection hidden="1"/>
    </xf>
    <xf numFmtId="0" fontId="7" fillId="0" borderId="20" xfId="0" applyFont="1" applyBorder="1" applyAlignment="1" applyProtection="1">
      <alignment horizontal="center" vertical="center"/>
      <protection hidden="1"/>
    </xf>
    <xf numFmtId="0" fontId="7" fillId="0" borderId="9" xfId="0" applyFont="1" applyBorder="1" applyAlignment="1" applyProtection="1">
      <alignment horizontal="center" vertical="center"/>
      <protection hidden="1"/>
    </xf>
    <xf numFmtId="0" fontId="7" fillId="0" borderId="16" xfId="0" applyFont="1" applyBorder="1" applyAlignment="1" applyProtection="1">
      <alignment vertical="center"/>
      <protection hidden="1"/>
    </xf>
    <xf numFmtId="1" fontId="7" fillId="0" borderId="22" xfId="0" applyNumberFormat="1" applyFont="1" applyBorder="1" applyAlignment="1" applyProtection="1">
      <alignment horizontal="center" vertical="center"/>
      <protection hidden="1"/>
    </xf>
    <xf numFmtId="1" fontId="7" fillId="0" borderId="17" xfId="0" applyNumberFormat="1" applyFont="1" applyBorder="1" applyAlignment="1" applyProtection="1">
      <alignment horizontal="center" vertical="center"/>
      <protection hidden="1"/>
    </xf>
    <xf numFmtId="0" fontId="7" fillId="2" borderId="23" xfId="0" applyFont="1" applyFill="1" applyBorder="1" applyAlignment="1" applyProtection="1">
      <alignment vertical="center"/>
      <protection hidden="1"/>
    </xf>
    <xf numFmtId="3" fontId="7" fillId="0" borderId="18" xfId="0" applyNumberFormat="1" applyFont="1" applyBorder="1" applyAlignment="1" applyProtection="1">
      <alignment horizontal="center" vertical="center"/>
      <protection hidden="1"/>
    </xf>
    <xf numFmtId="3" fontId="7" fillId="0" borderId="22" xfId="0" applyNumberFormat="1" applyFont="1" applyBorder="1" applyAlignment="1" applyProtection="1">
      <alignment horizontal="center" vertical="center"/>
      <protection hidden="1"/>
    </xf>
    <xf numFmtId="3" fontId="7" fillId="0" borderId="17" xfId="0" applyNumberFormat="1" applyFont="1" applyBorder="1" applyAlignment="1" applyProtection="1">
      <alignment horizontal="center" vertical="center"/>
      <protection hidden="1"/>
    </xf>
    <xf numFmtId="0" fontId="7" fillId="2" borderId="31" xfId="0" applyFont="1" applyFill="1" applyBorder="1" applyAlignment="1" applyProtection="1">
      <alignment horizontal="center" vertical="center"/>
      <protection hidden="1"/>
    </xf>
    <xf numFmtId="0" fontId="7" fillId="2" borderId="38" xfId="0" applyFont="1" applyFill="1" applyBorder="1" applyAlignment="1" applyProtection="1">
      <alignment horizontal="center" vertical="center"/>
      <protection hidden="1"/>
    </xf>
    <xf numFmtId="0" fontId="7" fillId="0" borderId="38" xfId="0" applyFont="1" applyBorder="1" applyAlignment="1" applyProtection="1">
      <alignment horizontal="center" vertical="center"/>
      <protection hidden="1"/>
    </xf>
    <xf numFmtId="0" fontId="7" fillId="0" borderId="9" xfId="0" applyFont="1" applyBorder="1" applyAlignment="1" applyProtection="1">
      <alignment horizontal="left" vertical="center"/>
      <protection hidden="1"/>
    </xf>
    <xf numFmtId="0" fontId="7" fillId="0" borderId="10" xfId="0" applyFont="1" applyBorder="1" applyAlignment="1" applyProtection="1">
      <alignment horizontal="left" vertical="center"/>
      <protection hidden="1"/>
    </xf>
    <xf numFmtId="0" fontId="7" fillId="0" borderId="24" xfId="0" applyFont="1" applyBorder="1" applyAlignment="1" applyProtection="1">
      <alignment horizontal="center" vertical="center"/>
      <protection hidden="1"/>
    </xf>
    <xf numFmtId="0" fontId="7" fillId="0" borderId="40" xfId="0" applyFont="1" applyBorder="1" applyAlignment="1" applyProtection="1">
      <alignment horizontal="center" vertical="center"/>
      <protection hidden="1"/>
    </xf>
    <xf numFmtId="0" fontId="7" fillId="0" borderId="23" xfId="0" applyFont="1" applyBorder="1" applyAlignment="1" applyProtection="1">
      <alignment horizontal="center" vertical="center"/>
      <protection hidden="1"/>
    </xf>
    <xf numFmtId="0" fontId="50" fillId="0" borderId="0" xfId="0" applyFont="1" applyAlignment="1" applyProtection="1">
      <alignment horizontal="left" vertical="center"/>
      <protection hidden="1"/>
    </xf>
    <xf numFmtId="1" fontId="50" fillId="0" borderId="24" xfId="0" applyNumberFormat="1" applyFont="1" applyBorder="1" applyAlignment="1" applyProtection="1">
      <alignment horizontal="center" vertical="center"/>
      <protection hidden="1"/>
    </xf>
    <xf numFmtId="1" fontId="50" fillId="0" borderId="40" xfId="0" applyNumberFormat="1" applyFont="1" applyBorder="1" applyAlignment="1" applyProtection="1">
      <alignment horizontal="center" vertical="center"/>
      <protection hidden="1"/>
    </xf>
    <xf numFmtId="1" fontId="50" fillId="0" borderId="23" xfId="0" applyNumberFormat="1" applyFont="1" applyBorder="1" applyAlignment="1" applyProtection="1">
      <alignment horizontal="center" vertical="center"/>
      <protection hidden="1"/>
    </xf>
    <xf numFmtId="0" fontId="0" fillId="0" borderId="0" xfId="0" applyAlignment="1" applyProtection="1">
      <alignment horizontal="left" vertical="center"/>
      <protection hidden="1"/>
    </xf>
    <xf numFmtId="165" fontId="7" fillId="0" borderId="24" xfId="0" applyNumberFormat="1" applyFont="1" applyBorder="1" applyAlignment="1" applyProtection="1">
      <alignment horizontal="center" vertical="center"/>
      <protection hidden="1"/>
    </xf>
    <xf numFmtId="165" fontId="7" fillId="0" borderId="40" xfId="0" applyNumberFormat="1" applyFont="1" applyBorder="1" applyAlignment="1" applyProtection="1">
      <alignment horizontal="center" vertical="center"/>
      <protection hidden="1"/>
    </xf>
    <xf numFmtId="165" fontId="7" fillId="0" borderId="23" xfId="0" applyNumberFormat="1" applyFont="1" applyBorder="1" applyAlignment="1" applyProtection="1">
      <alignment horizontal="center" vertical="center"/>
      <protection hidden="1"/>
    </xf>
    <xf numFmtId="164" fontId="7" fillId="0" borderId="40" xfId="0" applyNumberFormat="1" applyFont="1" applyBorder="1" applyAlignment="1" applyProtection="1">
      <alignment horizontal="center" vertical="center"/>
      <protection hidden="1"/>
    </xf>
    <xf numFmtId="164" fontId="7" fillId="0" borderId="23" xfId="0" applyNumberFormat="1" applyFont="1" applyBorder="1" applyAlignment="1" applyProtection="1">
      <alignment horizontal="center" vertical="center"/>
      <protection hidden="1"/>
    </xf>
    <xf numFmtId="0" fontId="7" fillId="5" borderId="40" xfId="0" applyFont="1" applyFill="1" applyBorder="1" applyAlignment="1" applyProtection="1">
      <alignment horizontal="center" vertical="center"/>
      <protection hidden="1"/>
    </xf>
    <xf numFmtId="0" fontId="7" fillId="0" borderId="0" xfId="0" applyFont="1" applyAlignment="1" applyProtection="1">
      <alignment horizontal="left" vertical="center"/>
      <protection hidden="1"/>
    </xf>
    <xf numFmtId="0" fontId="7" fillId="9" borderId="18" xfId="0" applyFont="1" applyFill="1" applyBorder="1" applyAlignment="1" applyProtection="1">
      <alignment horizontal="left" vertical="center"/>
      <protection hidden="1"/>
    </xf>
    <xf numFmtId="0" fontId="0" fillId="9" borderId="17" xfId="0" applyFill="1" applyBorder="1" applyAlignment="1" applyProtection="1">
      <alignment horizontal="left" vertical="center"/>
      <protection hidden="1"/>
    </xf>
    <xf numFmtId="165" fontId="7" fillId="9" borderId="18" xfId="0" applyNumberFormat="1" applyFont="1" applyFill="1" applyBorder="1" applyAlignment="1" applyProtection="1">
      <alignment horizontal="center" vertical="center"/>
      <protection hidden="1"/>
    </xf>
    <xf numFmtId="165" fontId="7" fillId="9" borderId="22" xfId="0" applyNumberFormat="1" applyFont="1" applyFill="1" applyBorder="1" applyAlignment="1" applyProtection="1">
      <alignment horizontal="center" vertical="center"/>
      <protection hidden="1"/>
    </xf>
    <xf numFmtId="165" fontId="7" fillId="9" borderId="17" xfId="0" applyNumberFormat="1" applyFont="1" applyFill="1" applyBorder="1" applyAlignment="1" applyProtection="1">
      <alignment horizontal="center" vertical="center"/>
      <protection hidden="1"/>
    </xf>
    <xf numFmtId="0" fontId="61" fillId="2" borderId="0" xfId="0" applyFont="1" applyFill="1" applyAlignment="1" applyProtection="1">
      <alignment horizontal="justify" vertical="center" wrapText="1"/>
      <protection hidden="1"/>
    </xf>
    <xf numFmtId="0" fontId="57" fillId="0" borderId="0" xfId="0" applyFont="1" applyProtection="1">
      <protection hidden="1"/>
    </xf>
    <xf numFmtId="0" fontId="7" fillId="2" borderId="0" xfId="0" applyFont="1" applyFill="1" applyAlignment="1" applyProtection="1">
      <alignment horizontal="center" vertical="center"/>
      <protection hidden="1"/>
    </xf>
    <xf numFmtId="0" fontId="7" fillId="6" borderId="0" xfId="0" applyFont="1" applyFill="1" applyAlignment="1" applyProtection="1">
      <alignment horizontal="center" vertical="center"/>
      <protection hidden="1"/>
    </xf>
    <xf numFmtId="0" fontId="7" fillId="0" borderId="0" xfId="0" applyFont="1" applyAlignment="1" applyProtection="1">
      <alignment horizontal="center" vertical="center"/>
      <protection hidden="1"/>
    </xf>
    <xf numFmtId="0" fontId="66" fillId="0" borderId="0" xfId="0" applyFont="1" applyAlignment="1" applyProtection="1">
      <alignment vertical="center"/>
      <protection hidden="1"/>
    </xf>
    <xf numFmtId="0" fontId="42" fillId="0" borderId="0" xfId="0" applyFont="1" applyAlignment="1" applyProtection="1">
      <alignment vertical="center" wrapText="1"/>
      <protection hidden="1"/>
    </xf>
    <xf numFmtId="0" fontId="23" fillId="0" borderId="0" xfId="0" applyFont="1" applyAlignment="1" applyProtection="1">
      <alignment vertical="center"/>
      <protection hidden="1"/>
    </xf>
    <xf numFmtId="0" fontId="24" fillId="0" borderId="0" xfId="0" applyFont="1" applyAlignment="1" applyProtection="1">
      <alignment vertical="center"/>
      <protection hidden="1"/>
    </xf>
    <xf numFmtId="0" fontId="14" fillId="0" borderId="0" xfId="0" applyFont="1" applyAlignment="1" applyProtection="1">
      <alignment horizontal="left" wrapText="1"/>
      <protection hidden="1"/>
    </xf>
    <xf numFmtId="0" fontId="24" fillId="0" borderId="0" xfId="0" applyFont="1" applyAlignment="1" applyProtection="1">
      <alignment horizontal="center"/>
      <protection hidden="1"/>
    </xf>
    <xf numFmtId="0" fontId="41" fillId="0" borderId="0" xfId="0" applyFont="1" applyAlignment="1" applyProtection="1">
      <alignment vertical="center" wrapText="1"/>
      <protection hidden="1"/>
    </xf>
    <xf numFmtId="0" fontId="51" fillId="0" borderId="0" xfId="0" applyFont="1" applyAlignment="1" applyProtection="1">
      <alignment wrapText="1"/>
      <protection hidden="1"/>
    </xf>
    <xf numFmtId="0" fontId="26" fillId="0" borderId="0" xfId="0" applyFont="1" applyAlignment="1" applyProtection="1">
      <alignment horizontal="center" vertical="center"/>
      <protection hidden="1"/>
    </xf>
    <xf numFmtId="0" fontId="30" fillId="0" borderId="0" xfId="0" applyFont="1" applyAlignment="1" applyProtection="1">
      <alignment horizontal="left" vertical="center" wrapText="1"/>
      <protection hidden="1"/>
    </xf>
    <xf numFmtId="0" fontId="5" fillId="0" borderId="0" xfId="0" applyFont="1" applyAlignment="1" applyProtection="1">
      <alignment horizontal="right"/>
      <protection hidden="1"/>
    </xf>
    <xf numFmtId="0" fontId="25" fillId="0" borderId="0" xfId="0" applyFont="1" applyAlignment="1" applyProtection="1">
      <alignment horizontal="left" vertical="center" wrapText="1"/>
      <protection hidden="1"/>
    </xf>
    <xf numFmtId="0" fontId="20" fillId="0" borderId="0" xfId="0" applyFont="1" applyProtection="1">
      <protection hidden="1"/>
    </xf>
    <xf numFmtId="0" fontId="43" fillId="0" borderId="0" xfId="0" applyFont="1" applyProtection="1">
      <protection hidden="1"/>
    </xf>
    <xf numFmtId="0" fontId="25" fillId="0" borderId="0" xfId="0" applyFont="1" applyAlignment="1" applyProtection="1">
      <alignment horizontal="justify" vertical="top" wrapText="1"/>
      <protection hidden="1"/>
    </xf>
    <xf numFmtId="0" fontId="33" fillId="0" borderId="12" xfId="0" applyFont="1" applyBorder="1" applyAlignment="1" applyProtection="1">
      <alignment horizontal="right" vertical="center"/>
      <protection hidden="1"/>
    </xf>
    <xf numFmtId="0" fontId="33" fillId="0" borderId="28" xfId="0" applyFont="1" applyBorder="1" applyAlignment="1" applyProtection="1">
      <alignment horizontal="right" vertical="center"/>
      <protection hidden="1"/>
    </xf>
    <xf numFmtId="0" fontId="48" fillId="0" borderId="28" xfId="0" applyFont="1" applyBorder="1" applyAlignment="1" applyProtection="1">
      <alignment horizontal="right" vertical="center"/>
      <protection hidden="1"/>
    </xf>
    <xf numFmtId="0" fontId="7" fillId="0" borderId="0" xfId="0" applyFont="1" applyAlignment="1" applyProtection="1">
      <alignment horizontal="left" vertical="center" wrapText="1"/>
      <protection hidden="1"/>
    </xf>
    <xf numFmtId="0" fontId="26" fillId="0" borderId="0" xfId="0" applyFont="1" applyAlignment="1" applyProtection="1">
      <alignment horizontal="right" vertical="center"/>
      <protection hidden="1"/>
    </xf>
    <xf numFmtId="0" fontId="32" fillId="0" borderId="0" xfId="0" applyFont="1" applyAlignment="1" applyProtection="1">
      <alignment vertical="center"/>
      <protection hidden="1"/>
    </xf>
    <xf numFmtId="0" fontId="18" fillId="0" borderId="0" xfId="0" applyFont="1" applyAlignment="1" applyProtection="1">
      <alignment horizontal="left" vertical="center" indent="2"/>
      <protection hidden="1"/>
    </xf>
    <xf numFmtId="0" fontId="80" fillId="0" borderId="0" xfId="0" applyFont="1" applyAlignment="1" applyProtection="1">
      <alignment horizontal="left" vertical="center"/>
      <protection hidden="1"/>
    </xf>
    <xf numFmtId="0" fontId="11" fillId="0" borderId="0" xfId="5" applyAlignment="1">
      <alignment vertical="center"/>
    </xf>
    <xf numFmtId="0" fontId="81" fillId="0" borderId="0" xfId="5" applyFont="1" applyAlignment="1">
      <alignment vertical="center"/>
    </xf>
    <xf numFmtId="0" fontId="82" fillId="0" borderId="0" xfId="5" applyFont="1" applyAlignment="1">
      <alignment vertical="center" wrapText="1"/>
    </xf>
    <xf numFmtId="0" fontId="81" fillId="0" borderId="10" xfId="5" applyFont="1" applyBorder="1" applyAlignment="1">
      <alignment horizontal="center" vertical="center"/>
    </xf>
    <xf numFmtId="0" fontId="81" fillId="0" borderId="20" xfId="5" applyFont="1" applyBorder="1" applyAlignment="1">
      <alignment horizontal="center" vertical="center"/>
    </xf>
    <xf numFmtId="0" fontId="83" fillId="0" borderId="9" xfId="5" applyFont="1" applyBorder="1" applyAlignment="1">
      <alignment horizontal="center" vertical="center"/>
    </xf>
    <xf numFmtId="166" fontId="84" fillId="16" borderId="18" xfId="5" applyNumberFormat="1" applyFont="1" applyFill="1" applyBorder="1" applyAlignment="1">
      <alignment horizontal="right" vertical="center"/>
    </xf>
    <xf numFmtId="166" fontId="85" fillId="16" borderId="17" xfId="5" applyNumberFormat="1" applyFont="1" applyFill="1" applyBorder="1" applyAlignment="1">
      <alignment horizontal="right" vertical="center"/>
    </xf>
    <xf numFmtId="166" fontId="84" fillId="16" borderId="22" xfId="5" applyNumberFormat="1" applyFont="1" applyFill="1" applyBorder="1" applyAlignment="1">
      <alignment horizontal="right" vertical="center"/>
    </xf>
    <xf numFmtId="165" fontId="86" fillId="17" borderId="18" xfId="9" applyNumberFormat="1" applyFont="1" applyFill="1" applyBorder="1" applyAlignment="1">
      <alignment horizontal="right" vertical="center"/>
    </xf>
    <xf numFmtId="165" fontId="86" fillId="17" borderId="22" xfId="9" applyNumberFormat="1" applyFont="1" applyFill="1" applyBorder="1" applyAlignment="1">
      <alignment horizontal="right" vertical="center"/>
    </xf>
    <xf numFmtId="165" fontId="75" fillId="17" borderId="17" xfId="9" applyNumberFormat="1" applyFont="1" applyFill="1" applyBorder="1" applyAlignment="1">
      <alignment horizontal="right" vertical="center"/>
    </xf>
    <xf numFmtId="0" fontId="87" fillId="9" borderId="25" xfId="5" applyFont="1" applyFill="1" applyBorder="1" applyAlignment="1">
      <alignment vertical="center"/>
    </xf>
    <xf numFmtId="0" fontId="12" fillId="9" borderId="5" xfId="5" applyFont="1" applyFill="1" applyBorder="1" applyAlignment="1">
      <alignment vertical="center"/>
    </xf>
    <xf numFmtId="165" fontId="12" fillId="9" borderId="5" xfId="7" applyNumberFormat="1" applyFont="1" applyFill="1" applyBorder="1" applyAlignment="1">
      <alignment vertical="center"/>
    </xf>
    <xf numFmtId="0" fontId="11" fillId="9" borderId="35" xfId="5" applyFill="1" applyBorder="1"/>
    <xf numFmtId="0" fontId="11" fillId="9" borderId="24" xfId="5" applyFill="1" applyBorder="1" applyAlignment="1">
      <alignment vertical="center"/>
    </xf>
    <xf numFmtId="0" fontId="11" fillId="9" borderId="0" xfId="5" applyFill="1" applyAlignment="1">
      <alignment vertical="center"/>
    </xf>
    <xf numFmtId="0" fontId="11" fillId="9" borderId="23" xfId="5" applyFill="1" applyBorder="1"/>
    <xf numFmtId="0" fontId="12" fillId="9" borderId="24" xfId="5" applyFont="1" applyFill="1" applyBorder="1" applyAlignment="1">
      <alignment vertical="center"/>
    </xf>
    <xf numFmtId="0" fontId="12" fillId="9" borderId="0" xfId="5" applyFont="1" applyFill="1" applyAlignment="1">
      <alignment vertical="center"/>
    </xf>
    <xf numFmtId="0" fontId="12" fillId="9" borderId="0" xfId="5" applyFont="1" applyFill="1" applyAlignment="1">
      <alignment horizontal="right" vertical="center"/>
    </xf>
    <xf numFmtId="0" fontId="12" fillId="9" borderId="23" xfId="5" applyFont="1" applyFill="1" applyBorder="1"/>
    <xf numFmtId="0" fontId="88" fillId="9" borderId="24" xfId="5" applyFont="1" applyFill="1" applyBorder="1" applyAlignment="1">
      <alignment vertical="center"/>
    </xf>
    <xf numFmtId="3" fontId="90" fillId="9" borderId="0" xfId="5" applyNumberFormat="1" applyFont="1" applyFill="1" applyAlignment="1">
      <alignment vertical="center"/>
    </xf>
    <xf numFmtId="1" fontId="11" fillId="0" borderId="0" xfId="5" applyNumberFormat="1"/>
    <xf numFmtId="0" fontId="90" fillId="9" borderId="0" xfId="5" applyFont="1" applyFill="1" applyAlignment="1">
      <alignment vertical="center"/>
    </xf>
    <xf numFmtId="0" fontId="87" fillId="9" borderId="10" xfId="5" applyFont="1" applyFill="1" applyBorder="1" applyAlignment="1">
      <alignment vertical="center"/>
    </xf>
    <xf numFmtId="0" fontId="11" fillId="9" borderId="8" xfId="5" applyFill="1" applyBorder="1" applyAlignment="1">
      <alignment vertical="center"/>
    </xf>
    <xf numFmtId="0" fontId="12" fillId="9" borderId="8" xfId="5" applyFont="1" applyFill="1" applyBorder="1" applyAlignment="1">
      <alignment vertical="center"/>
    </xf>
    <xf numFmtId="165" fontId="90" fillId="9" borderId="8" xfId="7" applyNumberFormat="1" applyFont="1" applyFill="1" applyBorder="1" applyAlignment="1">
      <alignment vertical="center"/>
    </xf>
    <xf numFmtId="0" fontId="11" fillId="9" borderId="9" xfId="5" applyFill="1" applyBorder="1"/>
    <xf numFmtId="1" fontId="81" fillId="0" borderId="18" xfId="8" applyNumberFormat="1" applyFont="1" applyBorder="1" applyAlignment="1">
      <alignment horizontal="right" vertical="center"/>
    </xf>
    <xf numFmtId="1" fontId="81" fillId="0" borderId="22" xfId="8" applyNumberFormat="1" applyFont="1" applyBorder="1" applyAlignment="1">
      <alignment horizontal="right" vertical="center"/>
    </xf>
    <xf numFmtId="1" fontId="83" fillId="0" borderId="17" xfId="8" applyNumberFormat="1" applyFont="1" applyBorder="1" applyAlignment="1">
      <alignment horizontal="right" vertical="center"/>
    </xf>
    <xf numFmtId="0" fontId="18" fillId="0" borderId="0" xfId="0" quotePrefix="1" applyFont="1" applyProtection="1">
      <protection hidden="1"/>
    </xf>
    <xf numFmtId="0" fontId="7" fillId="0" borderId="0" xfId="0" applyFont="1" applyAlignment="1" applyProtection="1">
      <alignment vertical="center" wrapText="1"/>
      <protection hidden="1"/>
    </xf>
    <xf numFmtId="0" fontId="7" fillId="0" borderId="0" xfId="0" applyFont="1" applyAlignment="1" applyProtection="1">
      <alignment horizontal="right" vertical="center"/>
      <protection hidden="1"/>
    </xf>
    <xf numFmtId="0" fontId="42" fillId="0" borderId="0" xfId="0" applyFont="1" applyAlignment="1" applyProtection="1">
      <alignment horizontal="right" wrapText="1"/>
      <protection hidden="1"/>
    </xf>
    <xf numFmtId="0" fontId="76" fillId="0" borderId="0" xfId="0" applyFont="1" applyAlignment="1" applyProtection="1">
      <alignment vertical="center" wrapText="1"/>
      <protection hidden="1"/>
    </xf>
    <xf numFmtId="0" fontId="23"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62" fillId="0" borderId="0" xfId="0" applyFont="1" applyAlignment="1" applyProtection="1">
      <alignment vertical="center"/>
      <protection hidden="1"/>
    </xf>
    <xf numFmtId="0" fontId="31" fillId="0" borderId="0" xfId="0" applyFont="1" applyAlignment="1" applyProtection="1">
      <alignment vertical="center"/>
      <protection hidden="1"/>
    </xf>
    <xf numFmtId="0" fontId="31" fillId="0" borderId="0" xfId="0" applyFont="1" applyProtection="1">
      <protection hidden="1"/>
    </xf>
    <xf numFmtId="0" fontId="33" fillId="0" borderId="0" xfId="0" applyFont="1" applyAlignment="1" applyProtection="1">
      <alignment horizontal="center" wrapText="1"/>
      <protection hidden="1"/>
    </xf>
    <xf numFmtId="0" fontId="33" fillId="0" borderId="0" xfId="0" applyFont="1" applyAlignment="1" applyProtection="1">
      <alignment vertical="center" wrapText="1"/>
      <protection hidden="1"/>
    </xf>
    <xf numFmtId="0" fontId="33" fillId="0" borderId="0" xfId="0" applyFont="1" applyAlignment="1" applyProtection="1">
      <alignment wrapText="1"/>
      <protection hidden="1"/>
    </xf>
    <xf numFmtId="0" fontId="92" fillId="2" borderId="0" xfId="0" applyFont="1" applyFill="1" applyAlignment="1" applyProtection="1">
      <alignment vertical="center"/>
      <protection hidden="1"/>
    </xf>
    <xf numFmtId="0" fontId="97" fillId="0" borderId="0" xfId="0" applyFont="1" applyAlignment="1" applyProtection="1">
      <alignment horizontal="left" vertical="center"/>
      <protection hidden="1"/>
    </xf>
    <xf numFmtId="0" fontId="2" fillId="0" borderId="0" xfId="0" applyFont="1" applyAlignment="1" applyProtection="1">
      <alignment vertical="center"/>
      <protection hidden="1"/>
    </xf>
    <xf numFmtId="0" fontId="40" fillId="0" borderId="0" xfId="0" applyFont="1" applyProtection="1">
      <protection hidden="1"/>
    </xf>
    <xf numFmtId="0" fontId="74" fillId="0" borderId="0" xfId="0" applyFont="1" applyAlignment="1" applyProtection="1">
      <alignment vertical="center"/>
      <protection hidden="1"/>
    </xf>
    <xf numFmtId="0" fontId="42" fillId="0" borderId="0" xfId="0" applyFont="1" applyAlignment="1" applyProtection="1">
      <alignment horizontal="left" wrapText="1"/>
      <protection hidden="1"/>
    </xf>
    <xf numFmtId="0" fontId="79" fillId="0" borderId="0" xfId="0" quotePrefix="1" applyFont="1" applyAlignment="1" applyProtection="1">
      <alignment horizontal="left" indent="1"/>
      <protection hidden="1"/>
    </xf>
    <xf numFmtId="0" fontId="47" fillId="2" borderId="0" xfId="0" applyFont="1" applyFill="1" applyAlignment="1" applyProtection="1">
      <alignment horizontal="left"/>
      <protection hidden="1"/>
    </xf>
    <xf numFmtId="0" fontId="63" fillId="0" borderId="0" xfId="0" applyFont="1" applyAlignment="1" applyProtection="1">
      <alignment horizontal="left"/>
      <protection hidden="1"/>
    </xf>
    <xf numFmtId="0" fontId="7" fillId="2" borderId="0" xfId="0" applyFont="1" applyFill="1" applyProtection="1">
      <protection hidden="1"/>
    </xf>
    <xf numFmtId="0" fontId="7" fillId="5" borderId="0" xfId="0" applyFont="1" applyFill="1" applyProtection="1">
      <protection hidden="1"/>
    </xf>
    <xf numFmtId="0" fontId="18" fillId="0" borderId="44" xfId="0" applyFont="1" applyBorder="1" applyAlignment="1" applyProtection="1">
      <alignment horizontal="center" vertical="center" wrapText="1"/>
      <protection hidden="1"/>
    </xf>
    <xf numFmtId="3" fontId="5" fillId="7" borderId="38" xfId="0" applyNumberFormat="1" applyFont="1" applyFill="1" applyBorder="1" applyAlignment="1" applyProtection="1">
      <alignment horizontal="center" vertical="center"/>
      <protection locked="0"/>
    </xf>
    <xf numFmtId="1" fontId="18" fillId="7" borderId="38" xfId="0" applyNumberFormat="1" applyFont="1" applyFill="1" applyBorder="1" applyAlignment="1" applyProtection="1">
      <alignment horizontal="center" vertical="center"/>
      <protection hidden="1"/>
    </xf>
    <xf numFmtId="0" fontId="99" fillId="0" borderId="0" xfId="0" applyFont="1" applyAlignment="1" applyProtection="1">
      <alignment vertical="center"/>
      <protection hidden="1"/>
    </xf>
    <xf numFmtId="1" fontId="5" fillId="0" borderId="4" xfId="0" quotePrefix="1" applyNumberFormat="1" applyFont="1" applyBorder="1" applyAlignment="1" applyProtection="1">
      <alignment horizontal="center" vertical="center"/>
      <protection hidden="1"/>
    </xf>
    <xf numFmtId="1" fontId="5" fillId="0" borderId="47" xfId="0" quotePrefix="1" applyNumberFormat="1" applyFont="1" applyBorder="1" applyAlignment="1" applyProtection="1">
      <alignment horizontal="center" vertical="center"/>
      <protection hidden="1"/>
    </xf>
    <xf numFmtId="0" fontId="42" fillId="0" borderId="0" xfId="0" applyFont="1" applyAlignment="1" applyProtection="1">
      <alignment wrapText="1"/>
      <protection hidden="1"/>
    </xf>
    <xf numFmtId="0" fontId="62" fillId="0" borderId="0" xfId="0" applyFont="1" applyProtection="1">
      <protection hidden="1"/>
    </xf>
    <xf numFmtId="0" fontId="42" fillId="0" borderId="4" xfId="0" applyFont="1" applyBorder="1" applyAlignment="1" applyProtection="1">
      <alignment horizontal="left" wrapText="1"/>
      <protection hidden="1"/>
    </xf>
    <xf numFmtId="0" fontId="100" fillId="0" borderId="0" xfId="0" applyFont="1" applyAlignment="1" applyProtection="1">
      <alignment horizontal="left"/>
      <protection hidden="1"/>
    </xf>
    <xf numFmtId="0" fontId="7" fillId="0" borderId="0" xfId="0" applyFont="1" applyAlignment="1" applyProtection="1">
      <alignment horizontal="left" wrapText="1"/>
      <protection hidden="1"/>
    </xf>
    <xf numFmtId="0" fontId="66" fillId="0" borderId="4" xfId="0" applyFont="1" applyBorder="1" applyAlignment="1" applyProtection="1">
      <alignment vertical="center"/>
      <protection hidden="1"/>
    </xf>
    <xf numFmtId="0" fontId="7" fillId="0" borderId="0" xfId="0" applyFont="1" applyAlignment="1" applyProtection="1">
      <alignment horizontal="right" vertical="center" indent="2"/>
      <protection hidden="1"/>
    </xf>
    <xf numFmtId="0" fontId="62" fillId="0" borderId="0" xfId="0" applyFont="1" applyAlignment="1" applyProtection="1">
      <alignment horizontal="right" vertical="center" indent="2"/>
      <protection hidden="1"/>
    </xf>
    <xf numFmtId="164" fontId="7" fillId="0" borderId="18" xfId="0" applyNumberFormat="1" applyFont="1" applyBorder="1" applyAlignment="1" applyProtection="1">
      <alignment horizontal="center" vertical="center"/>
      <protection hidden="1"/>
    </xf>
    <xf numFmtId="164" fontId="7" fillId="0" borderId="26" xfId="0" applyNumberFormat="1" applyFont="1" applyBorder="1" applyAlignment="1" applyProtection="1">
      <alignment horizontal="center" vertical="center"/>
      <protection hidden="1"/>
    </xf>
    <xf numFmtId="0" fontId="11" fillId="0" borderId="24" xfId="0" applyFont="1" applyBorder="1" applyAlignment="1" applyProtection="1">
      <alignment horizontal="center" vertical="center"/>
      <protection hidden="1"/>
    </xf>
    <xf numFmtId="164" fontId="7" fillId="0" borderId="0" xfId="0" applyNumberFormat="1" applyFont="1" applyAlignment="1" applyProtection="1">
      <alignment horizontal="left" vertical="center"/>
      <protection hidden="1"/>
    </xf>
    <xf numFmtId="164" fontId="7" fillId="0" borderId="24" xfId="0" applyNumberFormat="1" applyFont="1" applyBorder="1" applyAlignment="1" applyProtection="1">
      <alignment horizontal="center" vertical="center"/>
      <protection hidden="1"/>
    </xf>
    <xf numFmtId="0" fontId="7" fillId="18" borderId="24" xfId="0" applyFont="1" applyFill="1" applyBorder="1" applyAlignment="1" applyProtection="1">
      <alignment horizontal="center" vertical="center"/>
      <protection hidden="1"/>
    </xf>
    <xf numFmtId="0" fontId="7" fillId="18" borderId="40" xfId="0" applyFont="1" applyFill="1" applyBorder="1" applyAlignment="1" applyProtection="1">
      <alignment horizontal="center" vertical="center"/>
      <protection hidden="1"/>
    </xf>
    <xf numFmtId="0" fontId="7" fillId="18" borderId="23" xfId="0" applyFont="1" applyFill="1" applyBorder="1" applyAlignment="1" applyProtection="1">
      <alignment horizontal="center" vertical="center"/>
      <protection hidden="1"/>
    </xf>
    <xf numFmtId="1" fontId="18" fillId="0" borderId="24" xfId="0" applyNumberFormat="1" applyFont="1" applyBorder="1" applyAlignment="1" applyProtection="1">
      <alignment horizontal="center" vertical="center"/>
      <protection hidden="1"/>
    </xf>
    <xf numFmtId="1" fontId="18" fillId="0" borderId="40" xfId="0" applyNumberFormat="1" applyFont="1" applyBorder="1" applyAlignment="1" applyProtection="1">
      <alignment horizontal="center" vertical="center"/>
      <protection hidden="1"/>
    </xf>
    <xf numFmtId="1" fontId="18" fillId="0" borderId="23" xfId="0" applyNumberFormat="1" applyFont="1" applyBorder="1" applyAlignment="1" applyProtection="1">
      <alignment horizontal="center" vertical="center"/>
      <protection hidden="1"/>
    </xf>
    <xf numFmtId="0" fontId="18" fillId="0" borderId="0" xfId="0" applyFont="1" applyAlignment="1" applyProtection="1">
      <alignment horizontal="center" vertical="center" wrapText="1"/>
      <protection hidden="1"/>
    </xf>
    <xf numFmtId="0" fontId="18" fillId="0" borderId="0" xfId="0" applyFont="1" applyAlignment="1" applyProtection="1">
      <alignment horizontal="right" vertical="center" wrapText="1"/>
      <protection hidden="1"/>
    </xf>
    <xf numFmtId="0" fontId="2" fillId="0" borderId="0" xfId="0" applyFont="1" applyAlignment="1" applyProtection="1">
      <alignment vertical="center"/>
      <protection locked="0"/>
    </xf>
    <xf numFmtId="0" fontId="42" fillId="0" borderId="0" xfId="0" applyFont="1" applyAlignment="1" applyProtection="1">
      <alignment vertical="center"/>
      <protection hidden="1"/>
    </xf>
    <xf numFmtId="0" fontId="106" fillId="0" borderId="0" xfId="0" applyFont="1" applyProtection="1">
      <protection hidden="1"/>
    </xf>
    <xf numFmtId="0" fontId="7" fillId="0" borderId="0" xfId="0" applyFont="1" applyAlignment="1" applyProtection="1">
      <alignment horizontal="right" vertical="center" indent="1"/>
      <protection hidden="1"/>
    </xf>
    <xf numFmtId="0" fontId="107" fillId="0" borderId="0" xfId="0" applyFont="1" applyProtection="1">
      <protection hidden="1"/>
    </xf>
    <xf numFmtId="0" fontId="107" fillId="0" borderId="0" xfId="0" applyFont="1" applyAlignment="1" applyProtection="1">
      <alignment vertical="center"/>
      <protection hidden="1"/>
    </xf>
    <xf numFmtId="0" fontId="108" fillId="0" borderId="0" xfId="0" applyFont="1" applyProtection="1">
      <protection hidden="1"/>
    </xf>
    <xf numFmtId="0" fontId="102" fillId="0" borderId="0" xfId="0" applyFont="1" applyAlignment="1" applyProtection="1">
      <alignment vertical="center"/>
      <protection hidden="1"/>
    </xf>
    <xf numFmtId="0" fontId="103" fillId="0" borderId="0" xfId="0" applyFont="1" applyAlignment="1" applyProtection="1">
      <alignment vertical="center"/>
      <protection hidden="1"/>
    </xf>
    <xf numFmtId="0" fontId="104" fillId="0" borderId="0" xfId="0" applyFont="1" applyAlignment="1" applyProtection="1">
      <alignment horizontal="left" vertical="center" indent="1"/>
      <protection hidden="1"/>
    </xf>
    <xf numFmtId="0" fontId="76" fillId="0" borderId="0" xfId="0" applyFont="1" applyAlignment="1" applyProtection="1">
      <alignment vertical="center"/>
      <protection hidden="1"/>
    </xf>
    <xf numFmtId="0" fontId="42" fillId="0" borderId="0" xfId="0" applyFont="1" applyAlignment="1" applyProtection="1">
      <alignment horizontal="left"/>
      <protection hidden="1"/>
    </xf>
    <xf numFmtId="0" fontId="62" fillId="0" borderId="0" xfId="0" applyFont="1" applyAlignment="1" applyProtection="1">
      <alignment wrapText="1"/>
      <protection hidden="1"/>
    </xf>
    <xf numFmtId="0" fontId="105" fillId="0" borderId="0" xfId="0" applyFont="1" applyProtection="1">
      <protection hidden="1"/>
    </xf>
    <xf numFmtId="0" fontId="50" fillId="0" borderId="0" xfId="0" applyFont="1" applyProtection="1">
      <protection hidden="1"/>
    </xf>
    <xf numFmtId="165" fontId="36" fillId="8" borderId="29" xfId="1" applyNumberFormat="1" applyFont="1" applyFill="1" applyBorder="1" applyAlignment="1" applyProtection="1">
      <alignment horizontal="center" vertical="center"/>
      <protection hidden="1"/>
    </xf>
    <xf numFmtId="167" fontId="36" fillId="8" borderId="29" xfId="12" applyNumberFormat="1" applyFont="1" applyFill="1" applyBorder="1" applyAlignment="1" applyProtection="1">
      <alignment horizontal="center" vertical="center"/>
      <protection hidden="1"/>
    </xf>
    <xf numFmtId="0" fontId="23" fillId="0" borderId="0" xfId="0" applyFont="1" applyAlignment="1" applyProtection="1">
      <alignment wrapText="1"/>
      <protection hidden="1"/>
    </xf>
    <xf numFmtId="0" fontId="24" fillId="0" borderId="0" xfId="0" applyFont="1" applyAlignment="1" applyProtection="1">
      <alignment wrapText="1"/>
      <protection hidden="1"/>
    </xf>
    <xf numFmtId="0" fontId="36" fillId="0" borderId="0" xfId="0" applyFont="1" applyAlignment="1" applyProtection="1">
      <alignment horizontal="right"/>
      <protection hidden="1"/>
    </xf>
    <xf numFmtId="0" fontId="2" fillId="2" borderId="0" xfId="0" applyFont="1" applyFill="1" applyProtection="1">
      <protection hidden="1"/>
    </xf>
    <xf numFmtId="49" fontId="5" fillId="0" borderId="0" xfId="0" applyNumberFormat="1" applyFont="1" applyAlignment="1" applyProtection="1">
      <alignment horizontal="left" vertical="center"/>
      <protection hidden="1"/>
    </xf>
    <xf numFmtId="0" fontId="86" fillId="0" borderId="0" xfId="0" applyFont="1" applyAlignment="1" applyProtection="1">
      <alignment vertical="center"/>
      <protection hidden="1"/>
    </xf>
    <xf numFmtId="0" fontId="14" fillId="0" borderId="0" xfId="0" applyFont="1" applyAlignment="1" applyProtection="1">
      <alignment vertical="center" wrapText="1"/>
      <protection hidden="1"/>
    </xf>
    <xf numFmtId="165" fontId="33" fillId="0" borderId="0" xfId="0" applyNumberFormat="1" applyFont="1" applyAlignment="1" applyProtection="1">
      <alignment horizontal="center"/>
      <protection hidden="1"/>
    </xf>
    <xf numFmtId="1" fontId="6" fillId="0" borderId="0" xfId="0" applyNumberFormat="1" applyFont="1" applyAlignment="1" applyProtection="1">
      <alignment horizontal="center" vertical="center"/>
      <protection hidden="1"/>
    </xf>
    <xf numFmtId="1" fontId="6" fillId="6" borderId="0" xfId="0" applyNumberFormat="1" applyFont="1" applyFill="1" applyAlignment="1" applyProtection="1">
      <alignment horizontal="center" vertical="center"/>
      <protection hidden="1"/>
    </xf>
    <xf numFmtId="166" fontId="50" fillId="0" borderId="0" xfId="0" applyNumberFormat="1" applyFont="1" applyAlignment="1" applyProtection="1">
      <alignment horizontal="center" vertical="center"/>
      <protection hidden="1"/>
    </xf>
    <xf numFmtId="0" fontId="50" fillId="0" borderId="0" xfId="0" applyFont="1" applyAlignment="1" applyProtection="1">
      <alignment vertical="center"/>
      <protection hidden="1"/>
    </xf>
    <xf numFmtId="0" fontId="48" fillId="0" borderId="0" xfId="0" applyFont="1" applyAlignment="1" applyProtection="1">
      <alignment horizontal="left" vertical="center" indent="1"/>
      <protection hidden="1"/>
    </xf>
    <xf numFmtId="0" fontId="5" fillId="0" borderId="0" xfId="0" applyFont="1" applyAlignment="1" applyProtection="1">
      <alignment vertical="top" wrapText="1"/>
      <protection hidden="1"/>
    </xf>
    <xf numFmtId="0" fontId="33" fillId="0" borderId="0" xfId="0" applyFont="1" applyAlignment="1" applyProtection="1">
      <alignment horizontal="justify" vertical="top" wrapText="1"/>
      <protection hidden="1"/>
    </xf>
    <xf numFmtId="0" fontId="33" fillId="0" borderId="0" xfId="0" applyFont="1" applyAlignment="1" applyProtection="1">
      <alignment vertical="top" wrapText="1"/>
      <protection hidden="1"/>
    </xf>
    <xf numFmtId="0" fontId="33" fillId="0" borderId="0" xfId="0" applyFont="1" applyAlignment="1" applyProtection="1">
      <alignment horizontal="center" vertical="top" wrapText="1"/>
      <protection hidden="1"/>
    </xf>
    <xf numFmtId="166" fontId="62" fillId="0" borderId="0" xfId="0" applyNumberFormat="1" applyFont="1" applyAlignment="1" applyProtection="1">
      <alignment horizontal="center" vertical="center"/>
      <protection hidden="1"/>
    </xf>
    <xf numFmtId="0" fontId="7" fillId="0" borderId="0" xfId="0" applyFont="1" applyAlignment="1" applyProtection="1">
      <alignment vertical="top" wrapText="1"/>
      <protection hidden="1"/>
    </xf>
    <xf numFmtId="0" fontId="101" fillId="0" borderId="0" xfId="0" applyFont="1" applyAlignment="1" applyProtection="1">
      <alignment horizontal="left" vertical="center" indent="1"/>
      <protection hidden="1"/>
    </xf>
    <xf numFmtId="0" fontId="2" fillId="2" borderId="0" xfId="0" applyFont="1" applyFill="1" applyProtection="1">
      <protection locked="0"/>
    </xf>
    <xf numFmtId="0" fontId="0" fillId="0" borderId="0" xfId="0" applyProtection="1">
      <protection locked="0"/>
    </xf>
    <xf numFmtId="0" fontId="2" fillId="0" borderId="0" xfId="0" applyFont="1" applyProtection="1">
      <protection locked="0"/>
    </xf>
    <xf numFmtId="0" fontId="40" fillId="0" borderId="0" xfId="0" applyFont="1" applyProtection="1">
      <protection locked="0"/>
    </xf>
    <xf numFmtId="0" fontId="51" fillId="0" borderId="0" xfId="0" applyFont="1" applyAlignment="1" applyProtection="1">
      <alignment vertical="center" wrapText="1"/>
      <protection locked="0"/>
    </xf>
    <xf numFmtId="0" fontId="33" fillId="0" borderId="0" xfId="0" applyFont="1" applyAlignment="1" applyProtection="1">
      <alignment horizontal="left" vertical="center" wrapText="1"/>
      <protection locked="0"/>
    </xf>
    <xf numFmtId="0" fontId="33" fillId="0" borderId="28" xfId="0" applyFont="1" applyBorder="1" applyAlignment="1" applyProtection="1">
      <alignment horizontal="left" vertical="center"/>
      <protection locked="0"/>
    </xf>
    <xf numFmtId="0" fontId="33" fillId="0" borderId="12" xfId="0" applyFont="1" applyBorder="1" applyAlignment="1" applyProtection="1">
      <alignment horizontal="left" vertical="center"/>
      <protection locked="0"/>
    </xf>
    <xf numFmtId="1" fontId="7" fillId="10" borderId="30" xfId="1" applyNumberFormat="1" applyFont="1" applyFill="1" applyBorder="1" applyAlignment="1" applyProtection="1">
      <alignment horizontal="center" vertical="center" wrapText="1"/>
      <protection locked="0"/>
    </xf>
    <xf numFmtId="0" fontId="2" fillId="0" borderId="12" xfId="0" applyFont="1" applyBorder="1" applyAlignment="1" applyProtection="1">
      <alignment vertical="center"/>
      <protection locked="0"/>
    </xf>
    <xf numFmtId="0" fontId="2" fillId="0" borderId="28" xfId="0" applyFont="1" applyBorder="1" applyAlignment="1" applyProtection="1">
      <alignment vertical="center"/>
      <protection locked="0"/>
    </xf>
    <xf numFmtId="0" fontId="2" fillId="0" borderId="28" xfId="0" applyFont="1" applyBorder="1" applyProtection="1">
      <protection locked="0"/>
    </xf>
    <xf numFmtId="0" fontId="48" fillId="0" borderId="0" xfId="0" applyFont="1" applyAlignment="1" applyProtection="1">
      <alignment vertical="center" wrapText="1"/>
      <protection hidden="1"/>
    </xf>
    <xf numFmtId="0" fontId="14" fillId="0" borderId="0" xfId="0" applyFont="1" applyAlignment="1" applyProtection="1">
      <alignment vertical="top"/>
      <protection hidden="1"/>
    </xf>
    <xf numFmtId="0" fontId="97" fillId="0" borderId="0" xfId="0" applyFont="1" applyAlignment="1" applyProtection="1">
      <alignment vertical="top" wrapText="1"/>
      <protection hidden="1"/>
    </xf>
    <xf numFmtId="0" fontId="48" fillId="0" borderId="0" xfId="0" applyFont="1" applyAlignment="1" applyProtection="1">
      <alignment vertical="top" wrapText="1"/>
      <protection hidden="1"/>
    </xf>
    <xf numFmtId="0" fontId="48" fillId="0" borderId="0" xfId="0" applyFont="1" applyAlignment="1" applyProtection="1">
      <alignment horizontal="center" vertical="top" wrapText="1"/>
      <protection hidden="1"/>
    </xf>
    <xf numFmtId="0" fontId="113" fillId="0" borderId="0" xfId="0" applyFont="1" applyAlignment="1" applyProtection="1">
      <alignment vertical="center"/>
      <protection hidden="1"/>
    </xf>
    <xf numFmtId="0" fontId="115" fillId="0" borderId="0" xfId="0" applyFont="1" applyAlignment="1" applyProtection="1">
      <alignment vertical="center"/>
      <protection hidden="1"/>
    </xf>
    <xf numFmtId="0" fontId="78" fillId="0" borderId="0" xfId="0" applyFont="1" applyAlignment="1" applyProtection="1">
      <alignment vertical="center" wrapText="1"/>
      <protection hidden="1"/>
    </xf>
    <xf numFmtId="164" fontId="11" fillId="12" borderId="31" xfId="0" applyNumberFormat="1" applyFont="1" applyFill="1" applyBorder="1" applyAlignment="1" applyProtection="1">
      <alignment horizontal="center" vertical="center"/>
      <protection hidden="1"/>
    </xf>
    <xf numFmtId="164" fontId="11" fillId="12" borderId="38" xfId="0" applyNumberFormat="1" applyFont="1" applyFill="1" applyBorder="1" applyAlignment="1" applyProtection="1">
      <alignment horizontal="center" vertical="center"/>
      <protection hidden="1"/>
    </xf>
    <xf numFmtId="1" fontId="5" fillId="10" borderId="2" xfId="0" applyNumberFormat="1" applyFont="1" applyFill="1" applyBorder="1" applyAlignment="1" applyProtection="1">
      <alignment horizontal="center" vertical="center"/>
      <protection locked="0"/>
    </xf>
    <xf numFmtId="1" fontId="5" fillId="10" borderId="30" xfId="0" quotePrefix="1" applyNumberFormat="1" applyFont="1" applyFill="1" applyBorder="1" applyAlignment="1" applyProtection="1">
      <alignment horizontal="center" vertical="center"/>
      <protection locked="0"/>
    </xf>
    <xf numFmtId="0" fontId="44" fillId="19" borderId="30" xfId="0" applyFont="1" applyFill="1" applyBorder="1" applyAlignment="1" applyProtection="1">
      <alignment horizontal="center" vertical="center"/>
      <protection hidden="1"/>
    </xf>
    <xf numFmtId="0" fontId="7" fillId="10" borderId="30" xfId="0" applyFont="1" applyFill="1" applyBorder="1" applyAlignment="1" applyProtection="1">
      <alignment horizontal="center" vertical="center" wrapText="1"/>
      <protection locked="0"/>
    </xf>
    <xf numFmtId="0" fontId="7" fillId="10" borderId="30" xfId="0" applyFont="1" applyFill="1" applyBorder="1" applyAlignment="1" applyProtection="1">
      <alignment horizontal="center" vertical="center"/>
      <protection locked="0"/>
    </xf>
    <xf numFmtId="9" fontId="7" fillId="10" borderId="30" xfId="1" applyFont="1" applyFill="1" applyBorder="1" applyAlignment="1" applyProtection="1">
      <alignment horizontal="center" vertical="center" wrapText="1"/>
      <protection locked="0"/>
    </xf>
    <xf numFmtId="3" fontId="7" fillId="10" borderId="2" xfId="1" applyNumberFormat="1" applyFont="1" applyFill="1" applyBorder="1" applyAlignment="1" applyProtection="1">
      <alignment horizontal="center" vertical="center" wrapText="1"/>
      <protection locked="0"/>
    </xf>
    <xf numFmtId="2" fontId="62" fillId="3" borderId="31" xfId="0" applyNumberFormat="1" applyFont="1" applyFill="1" applyBorder="1" applyAlignment="1" applyProtection="1">
      <alignment horizontal="center" vertical="center"/>
      <protection hidden="1"/>
    </xf>
    <xf numFmtId="2" fontId="62" fillId="3" borderId="38" xfId="0" applyNumberFormat="1" applyFont="1" applyFill="1" applyBorder="1" applyAlignment="1" applyProtection="1">
      <alignment horizontal="center" vertical="center"/>
      <protection hidden="1"/>
    </xf>
    <xf numFmtId="0" fontId="19" fillId="0" borderId="0" xfId="5" applyFont="1"/>
    <xf numFmtId="0" fontId="107" fillId="0" borderId="0" xfId="5" applyFont="1"/>
    <xf numFmtId="166" fontId="107" fillId="0" borderId="0" xfId="5" applyNumberFormat="1" applyFont="1"/>
    <xf numFmtId="0" fontId="7" fillId="0" borderId="12" xfId="0" applyFont="1" applyBorder="1" applyAlignment="1" applyProtection="1">
      <alignment horizontal="left" vertical="center" wrapText="1"/>
      <protection hidden="1"/>
    </xf>
    <xf numFmtId="0" fontId="48" fillId="0" borderId="0" xfId="0" applyFont="1" applyAlignment="1" applyProtection="1">
      <alignment wrapText="1"/>
      <protection hidden="1"/>
    </xf>
    <xf numFmtId="0" fontId="108" fillId="0" borderId="0" xfId="0" applyFont="1" applyAlignment="1" applyProtection="1">
      <alignment vertical="center"/>
      <protection hidden="1"/>
    </xf>
    <xf numFmtId="0" fontId="7" fillId="0" borderId="12" xfId="0" applyFont="1" applyBorder="1" applyAlignment="1" applyProtection="1">
      <alignment horizontal="left" vertical="center"/>
      <protection hidden="1"/>
    </xf>
    <xf numFmtId="0" fontId="14" fillId="0" borderId="0" xfId="0" applyFont="1" applyProtection="1">
      <protection hidden="1"/>
    </xf>
    <xf numFmtId="0" fontId="48" fillId="0" borderId="0" xfId="0" applyFont="1" applyAlignment="1" applyProtection="1">
      <alignment horizontal="left" vertical="center"/>
      <protection hidden="1"/>
    </xf>
    <xf numFmtId="0" fontId="33" fillId="0" borderId="0" xfId="0" applyFont="1" applyAlignment="1" applyProtection="1">
      <alignment vertical="center" wrapText="1"/>
      <protection locked="0"/>
    </xf>
    <xf numFmtId="0" fontId="33" fillId="0" borderId="12" xfId="0" applyFont="1" applyBorder="1" applyAlignment="1" applyProtection="1">
      <alignment horizontal="center" vertical="center" wrapText="1"/>
      <protection locked="0"/>
    </xf>
    <xf numFmtId="0" fontId="33" fillId="0" borderId="12" xfId="0" applyFont="1" applyBorder="1" applyAlignment="1" applyProtection="1">
      <alignment vertical="center" wrapText="1"/>
      <protection locked="0"/>
    </xf>
    <xf numFmtId="0" fontId="33" fillId="0" borderId="28" xfId="0" applyFont="1" applyBorder="1" applyAlignment="1" applyProtection="1">
      <alignment horizontal="center" wrapText="1"/>
      <protection locked="0"/>
    </xf>
    <xf numFmtId="0" fontId="33" fillId="0" borderId="0" xfId="0" applyFont="1" applyAlignment="1" applyProtection="1">
      <alignment horizontal="center" wrapText="1"/>
      <protection locked="0"/>
    </xf>
    <xf numFmtId="0" fontId="33" fillId="0" borderId="12" xfId="0" applyFont="1" applyBorder="1" applyAlignment="1" applyProtection="1">
      <alignment horizontal="center" wrapText="1"/>
      <protection locked="0"/>
    </xf>
    <xf numFmtId="0" fontId="33" fillId="0" borderId="12" xfId="0" applyFont="1" applyBorder="1" applyAlignment="1" applyProtection="1">
      <alignment vertical="center"/>
      <protection locked="0"/>
    </xf>
    <xf numFmtId="0" fontId="33" fillId="0" borderId="28" xfId="0" applyFont="1" applyBorder="1" applyAlignment="1" applyProtection="1">
      <alignment vertical="center"/>
      <protection locked="0"/>
    </xf>
    <xf numFmtId="0" fontId="33" fillId="0" borderId="28" xfId="0" applyFont="1" applyBorder="1" applyAlignment="1" applyProtection="1">
      <alignment wrapText="1"/>
      <protection locked="0"/>
    </xf>
    <xf numFmtId="0" fontId="33" fillId="0" borderId="28" xfId="0" applyFont="1" applyBorder="1" applyAlignment="1" applyProtection="1">
      <alignment vertical="center" wrapText="1"/>
      <protection locked="0"/>
    </xf>
    <xf numFmtId="0" fontId="33" fillId="0" borderId="0" xfId="0" applyFont="1" applyAlignment="1" applyProtection="1">
      <alignment vertical="center"/>
      <protection locked="0"/>
    </xf>
    <xf numFmtId="164" fontId="7" fillId="0" borderId="55" xfId="0" applyNumberFormat="1" applyFont="1" applyBorder="1" applyAlignment="1" applyProtection="1">
      <alignment horizontal="center" vertical="center"/>
      <protection locked="0"/>
    </xf>
    <xf numFmtId="164" fontId="7" fillId="0" borderId="56" xfId="0" applyNumberFormat="1" applyFont="1" applyBorder="1" applyAlignment="1" applyProtection="1">
      <alignment horizontal="center" vertical="center"/>
      <protection locked="0"/>
    </xf>
    <xf numFmtId="164" fontId="7" fillId="0" borderId="21" xfId="0" applyNumberFormat="1" applyFont="1" applyBorder="1" applyAlignment="1" applyProtection="1">
      <alignment horizontal="center" vertical="center"/>
      <protection hidden="1"/>
    </xf>
    <xf numFmtId="164" fontId="7" fillId="0" borderId="57" xfId="0" applyNumberFormat="1" applyFont="1" applyBorder="1" applyAlignment="1" applyProtection="1">
      <alignment horizontal="center" vertical="center"/>
      <protection hidden="1"/>
    </xf>
    <xf numFmtId="164" fontId="7" fillId="0" borderId="59" xfId="0" applyNumberFormat="1" applyFont="1" applyBorder="1" applyAlignment="1" applyProtection="1">
      <alignment horizontal="center" vertical="center"/>
      <protection locked="0"/>
    </xf>
    <xf numFmtId="164" fontId="7" fillId="0" borderId="60" xfId="0" applyNumberFormat="1" applyFont="1" applyBorder="1" applyAlignment="1" applyProtection="1">
      <alignment horizontal="center" vertical="center"/>
      <protection locked="0"/>
    </xf>
    <xf numFmtId="164" fontId="11" fillId="12" borderId="59" xfId="0" applyNumberFormat="1" applyFont="1" applyFill="1" applyBorder="1" applyAlignment="1" applyProtection="1">
      <alignment horizontal="center" vertical="center"/>
      <protection locked="0"/>
    </xf>
    <xf numFmtId="164" fontId="62" fillId="0" borderId="59" xfId="0" applyNumberFormat="1" applyFont="1" applyBorder="1" applyAlignment="1" applyProtection="1">
      <alignment horizontal="center" vertical="center"/>
      <protection locked="0"/>
    </xf>
    <xf numFmtId="164" fontId="62" fillId="0" borderId="60" xfId="0" applyNumberFormat="1" applyFont="1" applyBorder="1" applyAlignment="1" applyProtection="1">
      <alignment horizontal="center" vertical="center"/>
      <protection locked="0"/>
    </xf>
    <xf numFmtId="164" fontId="5" fillId="0" borderId="59" xfId="0" applyNumberFormat="1" applyFont="1" applyBorder="1" applyAlignment="1" applyProtection="1">
      <alignment horizontal="center" vertical="center"/>
      <protection locked="0"/>
    </xf>
    <xf numFmtId="164" fontId="7" fillId="0" borderId="61" xfId="0" applyNumberFormat="1" applyFont="1" applyBorder="1" applyAlignment="1" applyProtection="1">
      <alignment horizontal="center" vertical="center"/>
      <protection hidden="1"/>
    </xf>
    <xf numFmtId="164" fontId="7" fillId="0" borderId="62" xfId="0" applyNumberFormat="1" applyFont="1" applyBorder="1" applyAlignment="1" applyProtection="1">
      <alignment horizontal="center" vertical="center"/>
      <protection hidden="1"/>
    </xf>
    <xf numFmtId="164" fontId="7" fillId="0" borderId="63" xfId="0" applyNumberFormat="1" applyFont="1" applyBorder="1" applyAlignment="1" applyProtection="1">
      <alignment horizontal="center" vertical="center"/>
      <protection locked="0"/>
    </xf>
    <xf numFmtId="164" fontId="7" fillId="0" borderId="64" xfId="0" applyNumberFormat="1" applyFont="1" applyBorder="1" applyAlignment="1" applyProtection="1">
      <alignment horizontal="center" vertical="center"/>
      <protection locked="0"/>
    </xf>
    <xf numFmtId="0" fontId="48" fillId="0" borderId="0" xfId="0" applyFont="1" applyAlignment="1" applyProtection="1">
      <alignment horizontal="left" vertical="top" wrapText="1"/>
      <protection hidden="1"/>
    </xf>
    <xf numFmtId="49" fontId="58" fillId="0" borderId="26" xfId="0" applyNumberFormat="1" applyFont="1" applyBorder="1" applyAlignment="1">
      <alignment horizontal="center" vertical="center" wrapText="1"/>
    </xf>
    <xf numFmtId="0" fontId="5" fillId="11" borderId="8" xfId="0" applyFont="1" applyFill="1" applyBorder="1" applyAlignment="1" applyProtection="1">
      <alignment horizontal="left" vertical="center"/>
      <protection hidden="1"/>
    </xf>
    <xf numFmtId="0" fontId="5" fillId="11" borderId="9" xfId="0" applyFont="1" applyFill="1" applyBorder="1" applyAlignment="1" applyProtection="1">
      <alignment horizontal="left" vertical="center"/>
      <protection hidden="1"/>
    </xf>
    <xf numFmtId="0" fontId="26" fillId="0" borderId="65" xfId="0" applyFont="1" applyBorder="1" applyAlignment="1" applyProtection="1">
      <alignment vertical="center" wrapText="1"/>
      <protection hidden="1"/>
    </xf>
    <xf numFmtId="0" fontId="26" fillId="0" borderId="65" xfId="0" applyFont="1" applyBorder="1" applyAlignment="1" applyProtection="1">
      <alignment vertical="center"/>
      <protection hidden="1"/>
    </xf>
    <xf numFmtId="0" fontId="117" fillId="0" borderId="0" xfId="0" applyFont="1" applyAlignment="1" applyProtection="1">
      <alignment horizontal="left" vertical="top" wrapText="1" indent="5"/>
      <protection hidden="1"/>
    </xf>
    <xf numFmtId="1" fontId="6" fillId="0" borderId="0" xfId="0" applyNumberFormat="1" applyFont="1" applyAlignment="1" applyProtection="1">
      <alignment horizontal="center"/>
      <protection hidden="1"/>
    </xf>
    <xf numFmtId="0" fontId="5" fillId="0" borderId="5" xfId="0" applyFont="1" applyBorder="1" applyAlignment="1" applyProtection="1">
      <alignment vertical="center"/>
      <protection hidden="1"/>
    </xf>
    <xf numFmtId="0" fontId="5" fillId="0" borderId="5" xfId="0" applyFont="1" applyBorder="1" applyAlignment="1" applyProtection="1">
      <alignment vertical="center" wrapText="1"/>
      <protection hidden="1"/>
    </xf>
    <xf numFmtId="0" fontId="33" fillId="0" borderId="5" xfId="0" applyFont="1" applyBorder="1" applyAlignment="1" applyProtection="1">
      <alignment vertical="center" wrapText="1"/>
      <protection hidden="1"/>
    </xf>
    <xf numFmtId="0" fontId="45" fillId="0" borderId="5" xfId="0" applyFont="1" applyBorder="1" applyAlignment="1" applyProtection="1">
      <alignment vertical="center"/>
      <protection hidden="1"/>
    </xf>
    <xf numFmtId="0" fontId="0" fillId="3" borderId="0" xfId="0" applyFill="1"/>
    <xf numFmtId="0" fontId="41" fillId="0" borderId="5" xfId="0" applyFont="1" applyBorder="1" applyAlignment="1" applyProtection="1">
      <alignment vertical="center" wrapText="1"/>
      <protection hidden="1"/>
    </xf>
    <xf numFmtId="0" fontId="74" fillId="0" borderId="5" xfId="0" applyFont="1" applyBorder="1" applyAlignment="1" applyProtection="1">
      <alignment vertical="center"/>
      <protection hidden="1"/>
    </xf>
    <xf numFmtId="0" fontId="33" fillId="0" borderId="27" xfId="0" applyFont="1" applyBorder="1" applyAlignment="1" applyProtection="1">
      <alignment vertical="center"/>
      <protection locked="0"/>
    </xf>
    <xf numFmtId="0" fontId="33" fillId="0" borderId="54" xfId="0" applyFont="1" applyBorder="1" applyAlignment="1" applyProtection="1">
      <alignment vertical="center"/>
      <protection locked="0"/>
    </xf>
    <xf numFmtId="0" fontId="33" fillId="0" borderId="53" xfId="0" applyFont="1" applyBorder="1" applyAlignment="1" applyProtection="1">
      <alignment vertical="center" wrapText="1"/>
      <protection locked="0"/>
    </xf>
    <xf numFmtId="0" fontId="72" fillId="0" borderId="0" xfId="0" applyFont="1" applyAlignment="1" applyProtection="1">
      <alignment horizontal="left" vertical="center" wrapText="1"/>
      <protection hidden="1"/>
    </xf>
    <xf numFmtId="0" fontId="118" fillId="0" borderId="0" xfId="0" applyFont="1" applyAlignment="1" applyProtection="1">
      <alignment horizontal="left" vertical="center" indent="1"/>
      <protection hidden="1"/>
    </xf>
    <xf numFmtId="0" fontId="5" fillId="5" borderId="0" xfId="0" applyFont="1" applyFill="1" applyAlignment="1" applyProtection="1">
      <alignment vertical="center"/>
      <protection hidden="1"/>
    </xf>
    <xf numFmtId="1" fontId="5" fillId="0" borderId="0" xfId="0" quotePrefix="1" applyNumberFormat="1" applyFont="1" applyAlignment="1" applyProtection="1">
      <alignment horizontal="left" vertical="center"/>
      <protection locked="0"/>
    </xf>
    <xf numFmtId="0" fontId="14" fillId="0" borderId="0" xfId="0" applyFont="1" applyAlignment="1" applyProtection="1">
      <alignment horizontal="center" vertical="center"/>
      <protection hidden="1"/>
    </xf>
    <xf numFmtId="0" fontId="90" fillId="0" borderId="0" xfId="0" applyFont="1" applyAlignment="1" applyProtection="1">
      <alignment horizontal="center"/>
      <protection hidden="1"/>
    </xf>
    <xf numFmtId="0" fontId="90" fillId="0" borderId="0" xfId="0" applyFont="1" applyProtection="1">
      <protection hidden="1"/>
    </xf>
    <xf numFmtId="0" fontId="119" fillId="0" borderId="0" xfId="0" applyFont="1" applyProtection="1">
      <protection hidden="1"/>
    </xf>
    <xf numFmtId="0" fontId="5" fillId="0" borderId="0" xfId="0" applyFont="1" applyAlignment="1" applyProtection="1">
      <alignment horizontal="left" vertical="center" wrapText="1"/>
      <protection hidden="1"/>
    </xf>
    <xf numFmtId="0" fontId="2" fillId="0" borderId="0" xfId="0" applyFont="1" applyProtection="1">
      <protection locked="0" hidden="1"/>
    </xf>
    <xf numFmtId="0" fontId="34" fillId="0" borderId="0" xfId="0" applyFont="1" applyProtection="1">
      <protection locked="0" hidden="1"/>
    </xf>
    <xf numFmtId="0" fontId="34" fillId="0" borderId="0" xfId="0" applyFont="1" applyAlignment="1" applyProtection="1">
      <alignment horizontal="center"/>
      <protection hidden="1"/>
    </xf>
    <xf numFmtId="0" fontId="12" fillId="6" borderId="0" xfId="0" applyFont="1" applyFill="1" applyProtection="1">
      <protection hidden="1"/>
    </xf>
    <xf numFmtId="0" fontId="72" fillId="0" borderId="0" xfId="0" applyFont="1" applyAlignment="1" applyProtection="1">
      <alignment vertical="center" wrapText="1"/>
      <protection hidden="1"/>
    </xf>
    <xf numFmtId="0" fontId="5" fillId="0" borderId="12" xfId="0" applyFont="1" applyBorder="1" applyAlignment="1" applyProtection="1">
      <alignment vertical="center" wrapText="1"/>
      <protection hidden="1"/>
    </xf>
    <xf numFmtId="0" fontId="14" fillId="0" borderId="12" xfId="0" applyFont="1" applyBorder="1" applyAlignment="1" applyProtection="1">
      <alignment horizontal="left" vertical="center"/>
      <protection locked="0" hidden="1"/>
    </xf>
    <xf numFmtId="0" fontId="33" fillId="0" borderId="0" xfId="0" applyFont="1" applyAlignment="1" applyProtection="1">
      <alignment horizontal="left" vertical="center" wrapText="1"/>
      <protection locked="0" hidden="1"/>
    </xf>
    <xf numFmtId="0" fontId="33" fillId="0" borderId="28" xfId="0" applyFont="1" applyBorder="1" applyAlignment="1" applyProtection="1">
      <alignment horizontal="left" vertical="center"/>
      <protection locked="0" hidden="1"/>
    </xf>
    <xf numFmtId="0" fontId="18" fillId="0" borderId="0" xfId="0" applyFont="1" applyAlignment="1" applyProtection="1">
      <alignment vertical="center"/>
      <protection hidden="1"/>
    </xf>
    <xf numFmtId="0" fontId="5" fillId="0" borderId="0" xfId="0" applyFont="1" applyAlignment="1">
      <alignment vertical="center" wrapText="1"/>
    </xf>
    <xf numFmtId="3" fontId="33" fillId="0" borderId="0" xfId="0" applyNumberFormat="1" applyFont="1" applyAlignment="1">
      <alignment horizontal="center" vertical="center" wrapText="1"/>
    </xf>
    <xf numFmtId="1" fontId="33" fillId="0" borderId="0" xfId="0" applyNumberFormat="1" applyFont="1" applyAlignment="1">
      <alignment vertical="center" wrapText="1"/>
    </xf>
    <xf numFmtId="0" fontId="5" fillId="0" borderId="0" xfId="0" applyFont="1" applyAlignment="1" applyProtection="1">
      <alignment horizontal="right" vertical="center" indent="1"/>
      <protection hidden="1"/>
    </xf>
    <xf numFmtId="165" fontId="14" fillId="10" borderId="30" xfId="1" applyNumberFormat="1" applyFont="1" applyFill="1" applyBorder="1" applyAlignment="1" applyProtection="1">
      <alignment horizontal="center" vertical="center" wrapText="1"/>
      <protection locked="0" hidden="1"/>
    </xf>
    <xf numFmtId="0" fontId="120" fillId="0" borderId="0" xfId="0" applyFont="1" applyProtection="1">
      <protection hidden="1"/>
    </xf>
    <xf numFmtId="9" fontId="12" fillId="6" borderId="0" xfId="0" applyNumberFormat="1" applyFont="1" applyFill="1" applyProtection="1">
      <protection hidden="1"/>
    </xf>
    <xf numFmtId="0" fontId="5" fillId="0" borderId="0" xfId="0" applyFont="1" applyAlignment="1" applyProtection="1">
      <alignment horizontal="center" vertical="center" wrapText="1"/>
      <protection hidden="1"/>
    </xf>
    <xf numFmtId="9" fontId="14" fillId="10" borderId="30" xfId="1" applyFont="1" applyFill="1" applyBorder="1" applyAlignment="1" applyProtection="1">
      <alignment horizontal="center" vertical="center" wrapText="1"/>
      <protection locked="0" hidden="1"/>
    </xf>
    <xf numFmtId="9" fontId="34" fillId="0" borderId="0" xfId="0" applyNumberFormat="1" applyFont="1" applyProtection="1">
      <protection hidden="1"/>
    </xf>
    <xf numFmtId="9" fontId="14" fillId="2" borderId="0" xfId="1" applyFont="1" applyFill="1" applyBorder="1" applyAlignment="1" applyProtection="1">
      <alignment horizontal="center" vertical="center" wrapText="1"/>
      <protection locked="0" hidden="1"/>
    </xf>
    <xf numFmtId="0" fontId="33" fillId="0" borderId="0" xfId="0" applyFont="1" applyAlignment="1">
      <alignment vertical="center" wrapText="1"/>
    </xf>
    <xf numFmtId="0" fontId="121" fillId="0" borderId="0" xfId="0" applyFont="1" applyProtection="1">
      <protection hidden="1"/>
    </xf>
    <xf numFmtId="0" fontId="121" fillId="0" borderId="0" xfId="0" applyFont="1" applyAlignment="1" applyProtection="1">
      <alignment horizontal="right" vertical="center" indent="1"/>
      <protection hidden="1"/>
    </xf>
    <xf numFmtId="9" fontId="12" fillId="0" borderId="0" xfId="0" applyNumberFormat="1" applyFont="1" applyProtection="1">
      <protection hidden="1"/>
    </xf>
    <xf numFmtId="0" fontId="48" fillId="0" borderId="0" xfId="0" applyFont="1" applyAlignment="1">
      <alignment vertical="center" wrapText="1"/>
    </xf>
    <xf numFmtId="0" fontId="14" fillId="0" borderId="0" xfId="0" applyFont="1" applyAlignment="1">
      <alignment horizontal="justify" vertical="top" wrapText="1"/>
    </xf>
    <xf numFmtId="0" fontId="12" fillId="0" borderId="0" xfId="0" applyFont="1"/>
    <xf numFmtId="0" fontId="34" fillId="0" borderId="0" xfId="0" applyFont="1"/>
    <xf numFmtId="0" fontId="5" fillId="0" borderId="0" xfId="0" applyFont="1" applyAlignment="1">
      <alignment vertical="top" wrapText="1"/>
    </xf>
    <xf numFmtId="0" fontId="5" fillId="0" borderId="0" xfId="0" applyFont="1" applyAlignment="1">
      <alignment horizontal="right" vertical="top"/>
    </xf>
    <xf numFmtId="0" fontId="51" fillId="0" borderId="0" xfId="0" applyFont="1" applyAlignment="1" applyProtection="1">
      <alignment horizontal="center" vertical="top" wrapText="1"/>
      <protection locked="0"/>
    </xf>
    <xf numFmtId="0" fontId="5" fillId="0" borderId="0" xfId="0" applyFont="1" applyAlignment="1">
      <alignment horizontal="center" vertical="center"/>
    </xf>
    <xf numFmtId="0" fontId="5" fillId="6" borderId="0" xfId="0" applyFont="1" applyFill="1" applyAlignment="1">
      <alignment vertical="center"/>
    </xf>
    <xf numFmtId="0" fontId="51" fillId="0" borderId="0" xfId="0" applyFont="1" applyAlignment="1" applyProtection="1">
      <alignment horizontal="justify" vertical="top" wrapText="1"/>
      <protection locked="0"/>
    </xf>
    <xf numFmtId="0" fontId="5" fillId="0" borderId="0" xfId="0" applyFont="1" applyAlignment="1">
      <alignment horizontal="left" vertical="top" wrapText="1"/>
    </xf>
    <xf numFmtId="0" fontId="14" fillId="0" borderId="0" xfId="0" applyFont="1" applyAlignment="1" applyProtection="1">
      <alignment horizontal="justify" vertical="top" wrapText="1"/>
      <protection locked="0"/>
    </xf>
    <xf numFmtId="0" fontId="14" fillId="0" borderId="0" xfId="0" applyFont="1" applyAlignment="1">
      <alignment horizontal="left" vertical="top" wrapText="1"/>
    </xf>
    <xf numFmtId="0" fontId="121" fillId="0" borderId="0" xfId="0" applyFont="1" applyAlignment="1">
      <alignment vertical="top" wrapText="1"/>
    </xf>
    <xf numFmtId="0" fontId="51" fillId="0" borderId="7" xfId="0" applyFont="1" applyBorder="1" applyAlignment="1" applyProtection="1">
      <alignment horizontal="center" vertical="top" wrapText="1"/>
      <protection locked="0"/>
    </xf>
    <xf numFmtId="0" fontId="5" fillId="2" borderId="0" xfId="0" applyFont="1" applyFill="1" applyAlignment="1">
      <alignment horizontal="center" vertical="center"/>
    </xf>
    <xf numFmtId="0" fontId="51" fillId="0" borderId="28" xfId="0" applyFont="1" applyBorder="1" applyAlignment="1" applyProtection="1">
      <alignment horizontal="justify" vertical="top" wrapText="1"/>
      <protection locked="0"/>
    </xf>
    <xf numFmtId="0" fontId="14" fillId="0" borderId="0" xfId="0" applyFont="1" applyAlignment="1" applyProtection="1">
      <alignment horizontal="left" vertical="top" wrapText="1"/>
      <protection locked="0"/>
    </xf>
    <xf numFmtId="0" fontId="34" fillId="0" borderId="5" xfId="0" applyFont="1" applyBorder="1"/>
    <xf numFmtId="0" fontId="12" fillId="0" borderId="0" xfId="0" applyFont="1" applyAlignment="1" applyProtection="1">
      <alignment horizontal="center" vertical="center"/>
      <protection hidden="1"/>
    </xf>
    <xf numFmtId="0" fontId="120" fillId="0" borderId="0" xfId="0" applyFont="1" applyAlignment="1" applyProtection="1">
      <alignment horizontal="left" vertical="center"/>
      <protection hidden="1"/>
    </xf>
    <xf numFmtId="168" fontId="14" fillId="10" borderId="30" xfId="1" applyNumberFormat="1" applyFont="1" applyFill="1" applyBorder="1" applyAlignment="1" applyProtection="1">
      <alignment horizontal="center" vertical="center" wrapText="1"/>
      <protection locked="0" hidden="1"/>
    </xf>
    <xf numFmtId="0" fontId="12" fillId="0" borderId="0" xfId="0" applyFont="1" applyAlignment="1" applyProtection="1">
      <alignment horizontal="left" vertical="center"/>
      <protection hidden="1"/>
    </xf>
    <xf numFmtId="0" fontId="34" fillId="0" borderId="0" xfId="0" applyFont="1" applyAlignment="1" applyProtection="1">
      <alignment horizontal="center" vertical="center"/>
      <protection hidden="1"/>
    </xf>
    <xf numFmtId="168" fontId="12" fillId="0" borderId="0" xfId="0" applyNumberFormat="1" applyFont="1" applyAlignment="1" applyProtection="1">
      <alignment horizontal="center" vertical="center"/>
      <protection hidden="1"/>
    </xf>
    <xf numFmtId="0" fontId="114" fillId="0" borderId="0" xfId="0" applyFont="1" applyProtection="1">
      <protection hidden="1"/>
    </xf>
    <xf numFmtId="0" fontId="122" fillId="0" borderId="0" xfId="0" applyFont="1" applyAlignment="1" applyProtection="1">
      <alignment horizontal="right" vertical="center" indent="1"/>
      <protection hidden="1"/>
    </xf>
    <xf numFmtId="168" fontId="12" fillId="0" borderId="0" xfId="0" applyNumberFormat="1" applyFont="1" applyProtection="1">
      <protection hidden="1"/>
    </xf>
    <xf numFmtId="165" fontId="12" fillId="0" borderId="0" xfId="0" applyNumberFormat="1" applyFont="1" applyProtection="1">
      <protection hidden="1"/>
    </xf>
    <xf numFmtId="0" fontId="36" fillId="0" borderId="0" xfId="0" applyFont="1" applyAlignment="1" applyProtection="1">
      <alignment horizontal="center"/>
      <protection hidden="1"/>
    </xf>
    <xf numFmtId="168" fontId="34" fillId="6" borderId="0" xfId="0" applyNumberFormat="1" applyFont="1" applyFill="1" applyProtection="1">
      <protection hidden="1"/>
    </xf>
    <xf numFmtId="49" fontId="5" fillId="0" borderId="0" xfId="0" applyNumberFormat="1" applyFont="1" applyAlignment="1" applyProtection="1">
      <alignment horizontal="center" vertical="center"/>
      <protection hidden="1"/>
    </xf>
    <xf numFmtId="0" fontId="11" fillId="0" borderId="0" xfId="0" applyFont="1"/>
    <xf numFmtId="0" fontId="42" fillId="0" borderId="0" xfId="0" applyFont="1" applyAlignment="1">
      <alignment horizontal="left" vertical="center"/>
    </xf>
    <xf numFmtId="0" fontId="7" fillId="0" borderId="0" xfId="0" applyFont="1" applyAlignment="1">
      <alignment vertical="center"/>
    </xf>
    <xf numFmtId="0" fontId="74" fillId="0" borderId="0" xfId="0" applyFont="1" applyAlignment="1" applyProtection="1">
      <alignment vertical="center"/>
      <protection locked="0"/>
    </xf>
    <xf numFmtId="0" fontId="0" fillId="0" borderId="23" xfId="0" applyBorder="1"/>
    <xf numFmtId="0" fontId="67" fillId="0" borderId="24" xfId="0" applyFont="1" applyBorder="1" applyAlignment="1">
      <alignment horizontal="left" vertical="center" indent="4"/>
    </xf>
    <xf numFmtId="0" fontId="123" fillId="0" borderId="0" xfId="0" applyFont="1" applyAlignment="1">
      <alignment vertical="center"/>
    </xf>
    <xf numFmtId="0" fontId="67" fillId="0" borderId="0" xfId="0" applyFont="1" applyAlignment="1">
      <alignment horizontal="left" vertical="center" wrapText="1"/>
    </xf>
    <xf numFmtId="0" fontId="67" fillId="0" borderId="0" xfId="0" applyFont="1" applyAlignment="1">
      <alignment vertical="center"/>
    </xf>
    <xf numFmtId="0" fontId="0" fillId="0" borderId="9" xfId="0" applyBorder="1"/>
    <xf numFmtId="0" fontId="0" fillId="0" borderId="10" xfId="0" applyBorder="1"/>
    <xf numFmtId="0" fontId="0" fillId="0" borderId="24" xfId="0" applyBorder="1"/>
    <xf numFmtId="0" fontId="42" fillId="0" borderId="0" xfId="0" applyFont="1" applyAlignment="1">
      <alignment vertical="center"/>
    </xf>
    <xf numFmtId="0" fontId="2" fillId="0" borderId="0" xfId="0" applyFont="1" applyAlignment="1">
      <alignment vertical="center"/>
    </xf>
    <xf numFmtId="0" fontId="15" fillId="0" borderId="0" xfId="0" applyFont="1" applyAlignment="1">
      <alignment horizontal="left" vertical="center"/>
    </xf>
    <xf numFmtId="0" fontId="0" fillId="6" borderId="0" xfId="0" applyFill="1"/>
    <xf numFmtId="0" fontId="11" fillId="6" borderId="0" xfId="0" applyFont="1" applyFill="1"/>
    <xf numFmtId="0" fontId="7" fillId="6" borderId="52" xfId="0" applyFont="1" applyFill="1" applyBorder="1" applyAlignment="1">
      <alignment vertical="center" wrapText="1"/>
    </xf>
    <xf numFmtId="0" fontId="7" fillId="6" borderId="53" xfId="0" applyFont="1" applyFill="1" applyBorder="1" applyAlignment="1">
      <alignment vertical="center" wrapText="1"/>
    </xf>
    <xf numFmtId="0" fontId="33" fillId="6" borderId="54" xfId="0" applyFont="1" applyFill="1" applyBorder="1"/>
    <xf numFmtId="0" fontId="125" fillId="6" borderId="0" xfId="13" applyFont="1" applyFill="1" applyAlignment="1" applyProtection="1">
      <alignment horizontal="center" vertical="center" wrapText="1"/>
    </xf>
    <xf numFmtId="0" fontId="33" fillId="6" borderId="27" xfId="0" applyFont="1" applyFill="1" applyBorder="1"/>
    <xf numFmtId="0" fontId="0" fillId="6" borderId="0" xfId="0" applyFill="1" applyAlignment="1">
      <alignment vertical="center"/>
    </xf>
    <xf numFmtId="0" fontId="11" fillId="6" borderId="0" xfId="0" applyFont="1" applyFill="1" applyAlignment="1">
      <alignment vertical="center"/>
    </xf>
    <xf numFmtId="0" fontId="2" fillId="6" borderId="0" xfId="0" applyFont="1" applyFill="1" applyAlignment="1">
      <alignment vertical="center"/>
    </xf>
    <xf numFmtId="0" fontId="7" fillId="6" borderId="0" xfId="0" applyFont="1" applyFill="1" applyAlignment="1">
      <alignment vertical="center"/>
    </xf>
    <xf numFmtId="0" fontId="42" fillId="6" borderId="0" xfId="0" applyFont="1" applyFill="1" applyAlignment="1">
      <alignment vertical="center"/>
    </xf>
    <xf numFmtId="0" fontId="7" fillId="0" borderId="0" xfId="0" applyFont="1"/>
    <xf numFmtId="0" fontId="67" fillId="0" borderId="26" xfId="0" applyFont="1" applyBorder="1" applyAlignment="1">
      <alignment horizontal="center" vertical="center"/>
    </xf>
    <xf numFmtId="0" fontId="33" fillId="0" borderId="17" xfId="0" applyFont="1" applyBorder="1" applyAlignment="1" applyProtection="1">
      <alignment vertical="center"/>
      <protection locked="0"/>
    </xf>
    <xf numFmtId="0" fontId="7" fillId="0" borderId="16" xfId="0" applyFont="1" applyBorder="1" applyAlignment="1">
      <alignment vertical="center"/>
    </xf>
    <xf numFmtId="0" fontId="33" fillId="0" borderId="73" xfId="0" applyFont="1" applyBorder="1" applyAlignment="1" applyProtection="1">
      <alignment vertical="center"/>
      <protection locked="0"/>
    </xf>
    <xf numFmtId="0" fontId="7" fillId="0" borderId="18" xfId="0" applyFont="1" applyBorder="1" applyAlignment="1">
      <alignment vertical="center"/>
    </xf>
    <xf numFmtId="0" fontId="33" fillId="0" borderId="35" xfId="0" applyFont="1" applyBorder="1" applyAlignment="1" applyProtection="1">
      <alignment vertical="center"/>
      <protection locked="0"/>
    </xf>
    <xf numFmtId="0" fontId="7" fillId="0" borderId="5" xfId="0" applyFont="1" applyBorder="1" applyAlignment="1">
      <alignment vertical="center"/>
    </xf>
    <xf numFmtId="0" fontId="33" fillId="0" borderId="74" xfId="0" applyFont="1" applyBorder="1" applyAlignment="1" applyProtection="1">
      <alignment vertical="center"/>
      <protection locked="0"/>
    </xf>
    <xf numFmtId="0" fontId="7" fillId="0" borderId="25" xfId="0" applyFont="1" applyBorder="1" applyAlignment="1">
      <alignment vertical="center"/>
    </xf>
    <xf numFmtId="0" fontId="7" fillId="0" borderId="0" xfId="0" applyFont="1" applyAlignment="1">
      <alignment horizontal="left" indent="1"/>
    </xf>
    <xf numFmtId="0" fontId="61" fillId="0" borderId="0" xfId="0" applyFont="1" applyAlignment="1">
      <alignment horizontal="left" vertical="center" wrapText="1"/>
    </xf>
    <xf numFmtId="3" fontId="42" fillId="0" borderId="0" xfId="0" applyNumberFormat="1" applyFont="1" applyAlignment="1">
      <alignment vertical="center"/>
    </xf>
    <xf numFmtId="0" fontId="74" fillId="0" borderId="0" xfId="0" applyFont="1" applyAlignment="1" applyProtection="1">
      <alignment horizontal="left" vertical="center" wrapText="1"/>
      <protection locked="0"/>
    </xf>
    <xf numFmtId="0" fontId="115" fillId="0" borderId="0" xfId="0" applyFont="1" applyAlignment="1">
      <alignment vertical="center" wrapText="1"/>
    </xf>
    <xf numFmtId="0" fontId="67" fillId="0" borderId="0" xfId="0" applyFont="1" applyAlignment="1">
      <alignment vertical="center" wrapText="1"/>
    </xf>
    <xf numFmtId="0" fontId="0" fillId="0" borderId="26" xfId="0" applyBorder="1"/>
    <xf numFmtId="0" fontId="0" fillId="0" borderId="26" xfId="0" applyBorder="1" applyAlignment="1">
      <alignment horizontal="left"/>
    </xf>
    <xf numFmtId="0" fontId="7" fillId="0" borderId="0" xfId="0" applyFont="1" applyAlignment="1">
      <alignment horizontal="center" vertical="center"/>
    </xf>
    <xf numFmtId="0" fontId="67" fillId="0" borderId="0" xfId="0" applyFont="1" applyAlignment="1">
      <alignment horizontal="center" vertical="center"/>
    </xf>
    <xf numFmtId="0" fontId="7" fillId="0" borderId="0" xfId="0" applyFont="1" applyAlignment="1">
      <alignment horizontal="left" vertical="center"/>
    </xf>
    <xf numFmtId="0" fontId="115" fillId="0" borderId="0" xfId="0" applyFont="1" applyAlignment="1">
      <alignment vertical="center"/>
    </xf>
    <xf numFmtId="0" fontId="48" fillId="0" borderId="0" xfId="0" applyFont="1"/>
    <xf numFmtId="0" fontId="36" fillId="0" borderId="0" xfId="0" applyFont="1" applyAlignment="1">
      <alignment vertical="center"/>
    </xf>
    <xf numFmtId="0" fontId="14" fillId="0" borderId="0" xfId="0" applyFont="1" applyAlignment="1">
      <alignment horizontal="left" vertical="center"/>
    </xf>
    <xf numFmtId="0" fontId="7" fillId="0" borderId="16" xfId="0" applyFont="1" applyBorder="1" applyAlignment="1">
      <alignment horizontal="right" vertical="center"/>
    </xf>
    <xf numFmtId="0" fontId="0" fillId="0" borderId="16" xfId="0" applyBorder="1"/>
    <xf numFmtId="0" fontId="0" fillId="0" borderId="16" xfId="0" applyBorder="1" applyAlignment="1">
      <alignment horizontal="left"/>
    </xf>
    <xf numFmtId="0" fontId="129" fillId="20" borderId="17" xfId="13" applyFont="1" applyFill="1" applyBorder="1" applyAlignment="1" applyProtection="1">
      <alignment vertical="center" wrapText="1"/>
    </xf>
    <xf numFmtId="0" fontId="129" fillId="20" borderId="16" xfId="13" applyFont="1" applyFill="1" applyBorder="1" applyAlignment="1" applyProtection="1">
      <alignment vertical="center" wrapText="1"/>
    </xf>
    <xf numFmtId="0" fontId="7" fillId="0" borderId="0" xfId="0" applyFont="1" applyAlignment="1">
      <alignment horizontal="left" vertical="center" wrapText="1"/>
    </xf>
    <xf numFmtId="3" fontId="7" fillId="0" borderId="0" xfId="0" applyNumberFormat="1" applyFont="1" applyAlignment="1">
      <alignment horizontal="center" vertical="center"/>
    </xf>
    <xf numFmtId="0" fontId="7" fillId="0" borderId="0" xfId="0" applyFont="1" applyAlignment="1">
      <alignment vertical="center" wrapText="1"/>
    </xf>
    <xf numFmtId="3" fontId="7" fillId="0" borderId="0" xfId="0" applyNumberFormat="1" applyFont="1" applyAlignment="1">
      <alignment vertical="center"/>
    </xf>
    <xf numFmtId="165" fontId="42" fillId="10" borderId="30" xfId="0" applyNumberFormat="1" applyFont="1" applyFill="1" applyBorder="1" applyAlignment="1" applyProtection="1">
      <alignment horizontal="center" vertical="center"/>
      <protection locked="0"/>
    </xf>
    <xf numFmtId="0" fontId="7" fillId="0" borderId="12" xfId="0" applyFont="1" applyBorder="1" applyAlignment="1">
      <alignment vertical="center"/>
    </xf>
    <xf numFmtId="3" fontId="42" fillId="10" borderId="30" xfId="0" applyNumberFormat="1" applyFont="1" applyFill="1" applyBorder="1" applyAlignment="1" applyProtection="1">
      <alignment horizontal="center" vertical="center"/>
      <protection locked="0"/>
    </xf>
    <xf numFmtId="3" fontId="42" fillId="10" borderId="30" xfId="0" applyNumberFormat="1" applyFont="1" applyFill="1" applyBorder="1" applyAlignment="1">
      <alignment horizontal="center" vertical="center"/>
    </xf>
    <xf numFmtId="4" fontId="42" fillId="0" borderId="31" xfId="0" applyNumberFormat="1" applyFont="1" applyBorder="1" applyAlignment="1">
      <alignment horizontal="center" vertical="center"/>
    </xf>
    <xf numFmtId="0" fontId="42" fillId="0" borderId="0" xfId="0" applyFont="1" applyAlignment="1">
      <alignment horizontal="right" vertical="center"/>
    </xf>
    <xf numFmtId="4" fontId="7" fillId="10" borderId="62" xfId="0" applyNumberFormat="1" applyFont="1" applyFill="1" applyBorder="1" applyAlignment="1" applyProtection="1">
      <alignment horizontal="center" vertical="center"/>
      <protection locked="0"/>
    </xf>
    <xf numFmtId="4" fontId="7" fillId="10" borderId="61" xfId="0" applyNumberFormat="1" applyFont="1" applyFill="1" applyBorder="1" applyAlignment="1" applyProtection="1">
      <alignment horizontal="center" vertical="center"/>
      <protection locked="0"/>
    </xf>
    <xf numFmtId="0" fontId="7" fillId="0" borderId="0" xfId="0" applyFont="1" applyAlignment="1">
      <alignment horizontal="right" vertical="center"/>
    </xf>
    <xf numFmtId="4" fontId="7" fillId="10" borderId="76" xfId="0" applyNumberFormat="1" applyFont="1" applyFill="1" applyBorder="1" applyAlignment="1" applyProtection="1">
      <alignment horizontal="center" vertical="center"/>
      <protection locked="0"/>
    </xf>
    <xf numFmtId="4" fontId="7" fillId="10" borderId="77" xfId="0" applyNumberFormat="1" applyFont="1" applyFill="1" applyBorder="1" applyAlignment="1" applyProtection="1">
      <alignment horizontal="center" vertical="center"/>
      <protection locked="0"/>
    </xf>
    <xf numFmtId="4" fontId="7" fillId="10" borderId="56" xfId="0" applyNumberFormat="1" applyFont="1" applyFill="1" applyBorder="1" applyAlignment="1" applyProtection="1">
      <alignment horizontal="center" vertical="center"/>
      <protection locked="0"/>
    </xf>
    <xf numFmtId="4" fontId="7" fillId="10" borderId="55" xfId="0" applyNumberFormat="1" applyFont="1" applyFill="1" applyBorder="1" applyAlignment="1" applyProtection="1">
      <alignment horizontal="center" vertical="center"/>
      <protection locked="0"/>
    </xf>
    <xf numFmtId="3" fontId="62" fillId="10" borderId="38" xfId="0" applyNumberFormat="1" applyFont="1" applyFill="1" applyBorder="1" applyAlignment="1" applyProtection="1">
      <alignment horizontal="center" vertical="center"/>
      <protection locked="0"/>
    </xf>
    <xf numFmtId="3" fontId="62" fillId="10" borderId="73" xfId="0" applyNumberFormat="1" applyFont="1" applyFill="1" applyBorder="1" applyAlignment="1" applyProtection="1">
      <alignment horizontal="center" vertical="center"/>
      <protection locked="0"/>
    </xf>
    <xf numFmtId="3" fontId="62" fillId="10" borderId="31" xfId="0" applyNumberFormat="1" applyFont="1" applyFill="1" applyBorder="1" applyAlignment="1" applyProtection="1">
      <alignment horizontal="center" vertical="center"/>
      <protection locked="0"/>
    </xf>
    <xf numFmtId="3" fontId="62" fillId="10" borderId="19" xfId="0" applyNumberFormat="1" applyFont="1" applyFill="1" applyBorder="1" applyAlignment="1" applyProtection="1">
      <alignment horizontal="center" vertical="center"/>
      <protection locked="0"/>
    </xf>
    <xf numFmtId="0" fontId="62" fillId="0" borderId="0" xfId="0" applyFont="1" applyAlignment="1">
      <alignment horizontal="right" vertical="center"/>
    </xf>
    <xf numFmtId="0" fontId="129" fillId="20" borderId="38" xfId="13" applyFont="1" applyFill="1" applyBorder="1" applyAlignment="1" applyProtection="1">
      <alignment horizontal="center" vertical="center" wrapText="1"/>
    </xf>
    <xf numFmtId="0" fontId="129" fillId="20" borderId="31" xfId="13" applyFont="1" applyFill="1" applyBorder="1" applyAlignment="1" applyProtection="1">
      <alignment horizontal="center" vertical="center" wrapText="1"/>
    </xf>
    <xf numFmtId="0" fontId="7" fillId="0" borderId="28" xfId="0" applyFont="1" applyBorder="1" applyAlignment="1">
      <alignment vertical="center"/>
    </xf>
    <xf numFmtId="0" fontId="2" fillId="0" borderId="28" xfId="0" applyFont="1" applyBorder="1" applyAlignment="1">
      <alignment vertical="center"/>
    </xf>
    <xf numFmtId="0" fontId="2" fillId="0" borderId="12" xfId="0" applyFont="1" applyBorder="1" applyAlignment="1">
      <alignment vertical="center"/>
    </xf>
    <xf numFmtId="164" fontId="42" fillId="10" borderId="30" xfId="0" applyNumberFormat="1" applyFont="1" applyFill="1" applyBorder="1" applyAlignment="1" applyProtection="1">
      <alignment horizontal="center" vertical="center"/>
      <protection locked="0"/>
    </xf>
    <xf numFmtId="0" fontId="0" fillId="0" borderId="78" xfId="0" applyBorder="1"/>
    <xf numFmtId="0" fontId="131" fillId="0" borderId="0" xfId="13" applyFont="1" applyAlignment="1" applyProtection="1">
      <alignment vertical="center"/>
    </xf>
    <xf numFmtId="0" fontId="42" fillId="0" borderId="0" xfId="0" applyFont="1" applyAlignment="1">
      <alignment horizontal="center" vertical="center"/>
    </xf>
    <xf numFmtId="0" fontId="7" fillId="0" borderId="0" xfId="0" applyFont="1" applyAlignment="1">
      <alignment horizontal="left" vertical="center" indent="1"/>
    </xf>
    <xf numFmtId="0" fontId="132" fillId="0" borderId="0" xfId="0" applyFont="1" applyAlignment="1">
      <alignment vertical="center"/>
    </xf>
    <xf numFmtId="0" fontId="14" fillId="0" borderId="0" xfId="13" applyFont="1" applyAlignment="1" applyProtection="1">
      <alignment vertical="center"/>
    </xf>
    <xf numFmtId="0" fontId="133" fillId="0" borderId="0" xfId="0" applyFont="1"/>
    <xf numFmtId="0" fontId="63" fillId="0" borderId="0" xfId="0" applyFont="1" applyAlignment="1">
      <alignment horizontal="left" vertical="center" wrapText="1"/>
    </xf>
    <xf numFmtId="0" fontId="65" fillId="0" borderId="0" xfId="0" applyFont="1" applyAlignment="1">
      <alignment horizontal="left" vertical="center" wrapText="1"/>
    </xf>
    <xf numFmtId="0" fontId="5" fillId="0" borderId="0" xfId="0" applyFont="1"/>
    <xf numFmtId="0" fontId="5" fillId="0" borderId="0" xfId="0" applyFont="1" applyAlignment="1">
      <alignment vertical="center"/>
    </xf>
    <xf numFmtId="0" fontId="33" fillId="0" borderId="0" xfId="0" applyFont="1"/>
    <xf numFmtId="0" fontId="14" fillId="0" borderId="0" xfId="13" applyFont="1" applyAlignment="1" applyProtection="1">
      <alignment horizontal="left" vertical="center"/>
    </xf>
    <xf numFmtId="0" fontId="63" fillId="0" borderId="12" xfId="0" applyFont="1" applyBorder="1" applyAlignment="1">
      <alignment horizontal="left" vertical="center" wrapText="1"/>
    </xf>
    <xf numFmtId="0" fontId="7" fillId="0" borderId="28" xfId="0" applyFont="1" applyBorder="1"/>
    <xf numFmtId="0" fontId="7" fillId="0" borderId="12" xfId="0" applyFont="1" applyBorder="1"/>
    <xf numFmtId="0" fontId="63" fillId="0" borderId="0" xfId="0" applyFont="1"/>
    <xf numFmtId="0" fontId="65" fillId="0" borderId="0" xfId="0" applyFont="1" applyAlignment="1">
      <alignment vertical="center"/>
    </xf>
    <xf numFmtId="0" fontId="0" fillId="0" borderId="0" xfId="0" quotePrefix="1"/>
    <xf numFmtId="0" fontId="11" fillId="0" borderId="0" xfId="0" applyFont="1" applyAlignment="1">
      <alignment horizontal="center"/>
    </xf>
    <xf numFmtId="3" fontId="42" fillId="0" borderId="0" xfId="0" applyNumberFormat="1" applyFont="1" applyAlignment="1">
      <alignment horizontal="center" vertical="center"/>
    </xf>
    <xf numFmtId="3" fontId="42" fillId="10" borderId="79" xfId="0" applyNumberFormat="1" applyFont="1" applyFill="1" applyBorder="1" applyAlignment="1">
      <alignment horizontal="center" vertical="center"/>
    </xf>
    <xf numFmtId="3" fontId="42" fillId="10" borderId="80" xfId="0" applyNumberFormat="1" applyFont="1" applyFill="1" applyBorder="1" applyAlignment="1">
      <alignment horizontal="center" vertical="center"/>
    </xf>
    <xf numFmtId="3" fontId="42" fillId="10" borderId="38" xfId="0" applyNumberFormat="1" applyFont="1" applyFill="1" applyBorder="1" applyAlignment="1" applyProtection="1">
      <alignment horizontal="center" vertical="center"/>
      <protection locked="0"/>
    </xf>
    <xf numFmtId="3" fontId="42" fillId="10" borderId="31" xfId="0" applyNumberFormat="1" applyFont="1" applyFill="1" applyBorder="1" applyAlignment="1" applyProtection="1">
      <alignment horizontal="center" vertical="center"/>
      <protection locked="0"/>
    </xf>
    <xf numFmtId="0" fontId="129" fillId="0" borderId="0" xfId="13" applyFont="1" applyAlignment="1" applyProtection="1">
      <alignment horizontal="center" vertical="center" wrapText="1"/>
    </xf>
    <xf numFmtId="0" fontId="6" fillId="0" borderId="0" xfId="0" applyFont="1" applyAlignment="1">
      <alignment vertical="center"/>
    </xf>
    <xf numFmtId="0" fontId="11" fillId="10" borderId="26" xfId="0" applyFont="1" applyFill="1" applyBorder="1" applyAlignment="1" applyProtection="1">
      <alignment horizontal="center" vertical="center"/>
      <protection locked="0"/>
    </xf>
    <xf numFmtId="0" fontId="14" fillId="20" borderId="26" xfId="0" applyFont="1" applyFill="1" applyBorder="1" applyAlignment="1">
      <alignment horizontal="center" vertical="center"/>
    </xf>
    <xf numFmtId="0" fontId="129" fillId="20" borderId="26"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horizontal="left"/>
    </xf>
    <xf numFmtId="0" fontId="14" fillId="0" borderId="0" xfId="0" applyFont="1" applyAlignment="1">
      <alignment horizontal="center" vertical="center"/>
    </xf>
    <xf numFmtId="0" fontId="33" fillId="0" borderId="3" xfId="0" applyFont="1" applyBorder="1" applyAlignment="1" applyProtection="1">
      <alignment vertical="center"/>
      <protection locked="0"/>
    </xf>
    <xf numFmtId="0" fontId="101" fillId="0" borderId="0" xfId="0" applyFont="1" applyAlignment="1">
      <alignment horizontal="left" vertical="center" indent="1"/>
    </xf>
    <xf numFmtId="0" fontId="101" fillId="0" borderId="0" xfId="0" applyFont="1" applyAlignment="1">
      <alignment vertical="center"/>
    </xf>
    <xf numFmtId="0" fontId="6" fillId="5" borderId="0" xfId="0" applyFont="1" applyFill="1" applyAlignment="1">
      <alignment vertical="center"/>
    </xf>
    <xf numFmtId="0" fontId="5" fillId="2" borderId="0" xfId="0" applyFont="1" applyFill="1" applyAlignment="1">
      <alignment vertical="center"/>
    </xf>
    <xf numFmtId="0" fontId="5" fillId="0" borderId="0" xfId="0" applyFont="1" applyAlignment="1">
      <alignment vertical="top"/>
    </xf>
    <xf numFmtId="0" fontId="6" fillId="2" borderId="0" xfId="0" applyFont="1" applyFill="1" applyAlignment="1">
      <alignment vertical="center"/>
    </xf>
    <xf numFmtId="0" fontId="101" fillId="2" borderId="0" xfId="0" applyFont="1" applyFill="1" applyAlignment="1">
      <alignment horizontal="left" vertical="center" indent="1"/>
    </xf>
    <xf numFmtId="0" fontId="9" fillId="2" borderId="0" xfId="0" applyFont="1" applyFill="1" applyAlignment="1">
      <alignment vertical="center"/>
    </xf>
    <xf numFmtId="0" fontId="8" fillId="2" borderId="0" xfId="0" applyFont="1" applyFill="1" applyAlignment="1">
      <alignment vertical="top"/>
    </xf>
    <xf numFmtId="0" fontId="136" fillId="2" borderId="0" xfId="0" applyFont="1" applyFill="1" applyAlignment="1">
      <alignment horizontal="left" vertical="center"/>
    </xf>
    <xf numFmtId="0" fontId="137" fillId="2" borderId="0" xfId="0" applyFont="1" applyFill="1" applyAlignment="1">
      <alignment vertical="center"/>
    </xf>
    <xf numFmtId="4" fontId="42" fillId="0" borderId="26" xfId="0" applyNumberFormat="1" applyFont="1" applyBorder="1" applyAlignment="1">
      <alignment horizontal="center" vertical="center"/>
    </xf>
    <xf numFmtId="0" fontId="14" fillId="10" borderId="26" xfId="0" applyFont="1" applyFill="1" applyBorder="1" applyAlignment="1">
      <alignment horizontal="center" vertical="center"/>
    </xf>
    <xf numFmtId="0" fontId="14" fillId="0" borderId="0" xfId="0" applyFont="1"/>
    <xf numFmtId="0" fontId="53" fillId="0" borderId="0" xfId="0" applyFont="1"/>
    <xf numFmtId="0" fontId="119" fillId="0" borderId="0" xfId="0" applyFont="1"/>
    <xf numFmtId="0" fontId="86" fillId="0" borderId="0" xfId="0" applyFont="1" applyProtection="1">
      <protection locked="0"/>
    </xf>
    <xf numFmtId="0" fontId="12" fillId="2" borderId="0" xfId="0" applyFont="1" applyFill="1" applyProtection="1">
      <protection hidden="1"/>
    </xf>
    <xf numFmtId="0" fontId="14" fillId="2" borderId="0" xfId="0" applyFont="1" applyFill="1" applyAlignment="1" applyProtection="1">
      <alignment vertical="center"/>
      <protection hidden="1"/>
    </xf>
    <xf numFmtId="0" fontId="86" fillId="2" borderId="0" xfId="0" applyFont="1" applyFill="1" applyProtection="1">
      <protection locked="0"/>
    </xf>
    <xf numFmtId="0" fontId="34" fillId="2" borderId="0" xfId="0" applyFont="1" applyFill="1" applyProtection="1">
      <protection hidden="1"/>
    </xf>
    <xf numFmtId="0" fontId="34" fillId="2" borderId="0" xfId="0" applyFont="1" applyFill="1" applyAlignment="1" applyProtection="1">
      <alignment horizontal="center"/>
      <protection hidden="1"/>
    </xf>
    <xf numFmtId="0" fontId="5" fillId="0" borderId="0" xfId="0" applyFont="1" applyAlignment="1" applyProtection="1">
      <alignment horizontal="right"/>
      <protection locked="0"/>
    </xf>
    <xf numFmtId="0" fontId="5" fillId="2" borderId="0" xfId="0" applyFont="1" applyFill="1" applyAlignment="1" applyProtection="1">
      <alignment horizontal="center" vertical="center"/>
      <protection locked="0"/>
    </xf>
    <xf numFmtId="0" fontId="12" fillId="2" borderId="0" xfId="0" applyFont="1" applyFill="1" applyProtection="1">
      <protection locked="0"/>
    </xf>
    <xf numFmtId="0" fontId="15" fillId="0" borderId="0" xfId="0" applyFont="1" applyAlignment="1" applyProtection="1">
      <alignment horizontal="left" vertical="center"/>
      <protection hidden="1"/>
    </xf>
    <xf numFmtId="0" fontId="48" fillId="0" borderId="0" xfId="0" applyFont="1" applyAlignment="1">
      <alignment horizontal="center"/>
    </xf>
    <xf numFmtId="0" fontId="19" fillId="0" borderId="0" xfId="0" applyFont="1"/>
    <xf numFmtId="0" fontId="11" fillId="0" borderId="0" xfId="0" applyFont="1" applyAlignment="1">
      <alignment wrapText="1"/>
    </xf>
    <xf numFmtId="0" fontId="33" fillId="0" borderId="0" xfId="0" applyFont="1" applyProtection="1">
      <protection locked="0"/>
    </xf>
    <xf numFmtId="0" fontId="11" fillId="6" borderId="0" xfId="0" applyFont="1" applyFill="1" applyAlignment="1">
      <alignment horizontal="center"/>
    </xf>
    <xf numFmtId="0" fontId="7" fillId="10" borderId="18" xfId="0" applyFont="1" applyFill="1" applyBorder="1" applyAlignment="1">
      <alignment horizontal="center" vertical="center"/>
    </xf>
    <xf numFmtId="0" fontId="7" fillId="10" borderId="26" xfId="0" applyFont="1" applyFill="1" applyBorder="1" applyAlignment="1">
      <alignment horizontal="center" vertical="center"/>
    </xf>
    <xf numFmtId="0" fontId="33" fillId="0" borderId="26" xfId="0" applyFont="1" applyBorder="1" applyAlignment="1" applyProtection="1">
      <alignment vertical="center"/>
      <protection locked="0"/>
    </xf>
    <xf numFmtId="0" fontId="19" fillId="0" borderId="0" xfId="0" applyFont="1" applyAlignment="1">
      <alignment vertical="center"/>
    </xf>
    <xf numFmtId="0" fontId="11" fillId="0" borderId="0" xfId="0" applyFont="1" applyAlignment="1">
      <alignment vertical="center"/>
    </xf>
    <xf numFmtId="0" fontId="92" fillId="0" borderId="0" xfId="0" applyFont="1" applyAlignment="1">
      <alignment horizontal="center" vertical="center" wrapText="1"/>
    </xf>
    <xf numFmtId="0" fontId="86" fillId="0" borderId="0" xfId="0" applyFont="1" applyAlignment="1">
      <alignment horizontal="center" vertical="center"/>
    </xf>
    <xf numFmtId="0" fontId="7" fillId="10" borderId="83" xfId="0" applyFont="1" applyFill="1" applyBorder="1" applyAlignment="1">
      <alignment horizontal="center" vertical="center"/>
    </xf>
    <xf numFmtId="0" fontId="7" fillId="10" borderId="17" xfId="0" applyFont="1" applyFill="1" applyBorder="1" applyAlignment="1">
      <alignment horizontal="center" vertical="center"/>
    </xf>
    <xf numFmtId="0" fontId="86" fillId="0" borderId="26" xfId="0" applyFont="1" applyBorder="1" applyProtection="1">
      <protection locked="0"/>
    </xf>
    <xf numFmtId="0" fontId="86" fillId="0" borderId="52" xfId="0" applyFont="1" applyBorder="1" applyProtection="1">
      <protection locked="0"/>
    </xf>
    <xf numFmtId="0" fontId="19" fillId="0" borderId="0" xfId="0" applyFont="1" applyAlignment="1">
      <alignment wrapText="1"/>
    </xf>
    <xf numFmtId="0" fontId="11" fillId="0" borderId="0" xfId="0" applyFont="1" applyAlignment="1">
      <alignment horizontal="center" wrapText="1"/>
    </xf>
    <xf numFmtId="0" fontId="45" fillId="0" borderId="0" xfId="0" applyFont="1" applyAlignment="1" applyProtection="1">
      <alignment horizontal="left" vertical="center" wrapText="1"/>
      <protection hidden="1"/>
    </xf>
    <xf numFmtId="0" fontId="7" fillId="0" borderId="0" xfId="0" applyFont="1" applyAlignment="1" applyProtection="1">
      <alignment horizontal="right" vertical="center" wrapText="1"/>
      <protection hidden="1"/>
    </xf>
    <xf numFmtId="0" fontId="7" fillId="0" borderId="7" xfId="0" applyFont="1" applyBorder="1" applyAlignment="1" applyProtection="1">
      <alignment horizontal="right" vertical="center"/>
      <protection hidden="1"/>
    </xf>
    <xf numFmtId="0" fontId="7" fillId="0" borderId="28" xfId="0" applyFont="1" applyBorder="1" applyAlignment="1" applyProtection="1">
      <alignment horizontal="right" vertical="center"/>
      <protection hidden="1"/>
    </xf>
    <xf numFmtId="0" fontId="14" fillId="0" borderId="53" xfId="0" applyFont="1" applyBorder="1" applyAlignment="1" applyProtection="1">
      <alignment horizontal="center" vertical="center" wrapText="1"/>
      <protection hidden="1"/>
    </xf>
    <xf numFmtId="0" fontId="14" fillId="0" borderId="52" xfId="0" applyFont="1" applyBorder="1" applyAlignment="1" applyProtection="1">
      <alignment horizontal="center" vertical="center" wrapText="1"/>
      <protection hidden="1"/>
    </xf>
    <xf numFmtId="0" fontId="14" fillId="10" borderId="67" xfId="0" applyFont="1" applyFill="1" applyBorder="1" applyAlignment="1" applyProtection="1">
      <alignment horizontal="left" vertical="center" wrapText="1"/>
      <protection locked="0"/>
    </xf>
    <xf numFmtId="0" fontId="14" fillId="10" borderId="68" xfId="0" applyFont="1" applyFill="1" applyBorder="1" applyAlignment="1" applyProtection="1">
      <alignment horizontal="left" vertical="center" wrapText="1"/>
      <protection locked="0"/>
    </xf>
    <xf numFmtId="0" fontId="14" fillId="10" borderId="8" xfId="0" applyFont="1" applyFill="1" applyBorder="1" applyAlignment="1" applyProtection="1">
      <alignment horizontal="left" vertical="center" wrapText="1"/>
      <protection locked="0"/>
    </xf>
    <xf numFmtId="0" fontId="14" fillId="10" borderId="9" xfId="0" applyFont="1" applyFill="1" applyBorder="1" applyAlignment="1" applyProtection="1">
      <alignment horizontal="left" vertical="center" wrapText="1"/>
      <protection locked="0"/>
    </xf>
    <xf numFmtId="0" fontId="5" fillId="0" borderId="0" xfId="0" applyFont="1" applyAlignment="1" applyProtection="1">
      <alignment horizontal="center" vertical="center"/>
      <protection hidden="1"/>
    </xf>
    <xf numFmtId="0" fontId="2" fillId="0" borderId="66" xfId="0" applyFont="1" applyBorder="1" applyAlignment="1" applyProtection="1">
      <alignment horizontal="center"/>
      <protection locked="0"/>
    </xf>
    <xf numFmtId="0" fontId="2" fillId="0" borderId="52" xfId="0" applyFont="1" applyBorder="1" applyAlignment="1" applyProtection="1">
      <alignment horizontal="center"/>
      <protection locked="0"/>
    </xf>
    <xf numFmtId="0" fontId="2" fillId="0" borderId="69" xfId="0" applyFont="1" applyBorder="1" applyAlignment="1" applyProtection="1">
      <alignment horizontal="center"/>
      <protection locked="0"/>
    </xf>
    <xf numFmtId="0" fontId="2" fillId="0" borderId="68"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2" fillId="0" borderId="9" xfId="0" applyFont="1" applyBorder="1" applyAlignment="1" applyProtection="1">
      <alignment horizontal="center"/>
      <protection locked="0"/>
    </xf>
    <xf numFmtId="0" fontId="33" fillId="0" borderId="54" xfId="0" applyFont="1" applyBorder="1" applyAlignment="1" applyProtection="1">
      <alignment horizontal="center" vertical="center"/>
      <protection locked="0"/>
    </xf>
    <xf numFmtId="0" fontId="14" fillId="0" borderId="24" xfId="0" applyFont="1" applyBorder="1" applyAlignment="1" applyProtection="1">
      <alignment horizontal="center" vertical="center" wrapText="1"/>
      <protection hidden="1"/>
    </xf>
    <xf numFmtId="0" fontId="14" fillId="0" borderId="23" xfId="0" applyFont="1" applyBorder="1" applyAlignment="1" applyProtection="1">
      <alignment horizontal="center" vertical="center" wrapText="1"/>
      <protection hidden="1"/>
    </xf>
    <xf numFmtId="0" fontId="14" fillId="0" borderId="10" xfId="0" applyFont="1" applyBorder="1" applyAlignment="1" applyProtection="1">
      <alignment horizontal="center" vertical="center" wrapText="1"/>
      <protection hidden="1"/>
    </xf>
    <xf numFmtId="0" fontId="14" fillId="0" borderId="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protection hidden="1"/>
    </xf>
    <xf numFmtId="0" fontId="14" fillId="0" borderId="52" xfId="0" applyFont="1" applyBorder="1" applyAlignment="1" applyProtection="1">
      <alignment horizontal="center" vertical="center"/>
      <protection hidden="1"/>
    </xf>
    <xf numFmtId="0" fontId="33" fillId="0" borderId="66" xfId="0" applyFont="1" applyBorder="1" applyAlignment="1" applyProtection="1">
      <alignment horizontal="center" vertical="center"/>
      <protection locked="0"/>
    </xf>
    <xf numFmtId="0" fontId="33" fillId="0" borderId="27" xfId="0" applyFont="1" applyBorder="1" applyAlignment="1" applyProtection="1">
      <alignment horizontal="center" vertical="center"/>
      <protection locked="0"/>
    </xf>
    <xf numFmtId="0" fontId="33" fillId="0" borderId="50" xfId="0" applyFont="1" applyBorder="1" applyAlignment="1" applyProtection="1">
      <alignment horizontal="center" vertical="center"/>
      <protection locked="0"/>
    </xf>
    <xf numFmtId="0" fontId="7" fillId="0" borderId="12" xfId="0" applyFont="1" applyBorder="1" applyAlignment="1" applyProtection="1">
      <alignment horizontal="left" vertical="center" wrapText="1"/>
      <protection hidden="1"/>
    </xf>
    <xf numFmtId="0" fontId="14" fillId="10" borderId="2" xfId="0" applyFont="1" applyFill="1" applyBorder="1" applyAlignment="1" applyProtection="1">
      <alignment horizontal="left" vertical="center" wrapText="1"/>
      <protection locked="0"/>
    </xf>
    <xf numFmtId="0" fontId="14" fillId="10" borderId="39" xfId="0" applyFont="1" applyFill="1" applyBorder="1" applyAlignment="1" applyProtection="1">
      <alignment horizontal="left" vertical="center" wrapText="1"/>
      <protection locked="0"/>
    </xf>
    <xf numFmtId="0" fontId="14" fillId="10" borderId="3" xfId="0" applyFont="1" applyFill="1" applyBorder="1" applyAlignment="1" applyProtection="1">
      <alignment horizontal="left" vertical="center" wrapText="1"/>
      <protection locked="0"/>
    </xf>
    <xf numFmtId="0" fontId="14" fillId="0" borderId="0" xfId="0" applyFont="1" applyAlignment="1" applyProtection="1">
      <alignment horizontal="left" vertical="center" wrapText="1"/>
      <protection hidden="1"/>
    </xf>
    <xf numFmtId="0" fontId="7" fillId="0" borderId="6" xfId="0" applyFont="1" applyBorder="1" applyAlignment="1" applyProtection="1">
      <alignment horizontal="center" vertical="center"/>
      <protection hidden="1"/>
    </xf>
    <xf numFmtId="0" fontId="7" fillId="0" borderId="27" xfId="0" applyFont="1" applyBorder="1" applyAlignment="1" applyProtection="1">
      <alignment horizontal="center" vertical="center"/>
      <protection hidden="1"/>
    </xf>
    <xf numFmtId="0" fontId="62" fillId="10" borderId="0" xfId="0" applyFont="1" applyFill="1" applyAlignment="1" applyProtection="1">
      <alignment horizontal="left" vertical="center" wrapText="1"/>
      <protection hidden="1"/>
    </xf>
    <xf numFmtId="0" fontId="7" fillId="2" borderId="26" xfId="0" applyFont="1" applyFill="1" applyBorder="1" applyAlignment="1" applyProtection="1">
      <alignment horizontal="center" vertical="center"/>
      <protection hidden="1"/>
    </xf>
    <xf numFmtId="0" fontId="44" fillId="10" borderId="8" xfId="0" applyFont="1" applyFill="1" applyBorder="1" applyAlignment="1" applyProtection="1">
      <alignment horizontal="left" vertical="center"/>
      <protection locked="0"/>
    </xf>
    <xf numFmtId="0" fontId="44" fillId="10" borderId="37" xfId="0" applyFont="1" applyFill="1" applyBorder="1" applyAlignment="1" applyProtection="1">
      <alignment horizontal="left" vertical="center"/>
      <protection locked="0"/>
    </xf>
    <xf numFmtId="0" fontId="44" fillId="10" borderId="0" xfId="0" applyFont="1" applyFill="1" applyAlignment="1" applyProtection="1">
      <alignment horizontal="right" vertical="center"/>
      <protection hidden="1"/>
    </xf>
    <xf numFmtId="0" fontId="48" fillId="0" borderId="5" xfId="0" applyFont="1" applyBorder="1" applyAlignment="1" applyProtection="1">
      <alignment horizontal="center" vertical="center"/>
      <protection hidden="1"/>
    </xf>
    <xf numFmtId="0" fontId="7" fillId="0" borderId="0" xfId="0" applyFont="1" applyAlignment="1" applyProtection="1">
      <alignment horizontal="left" vertical="center"/>
      <protection hidden="1"/>
    </xf>
    <xf numFmtId="0" fontId="7" fillId="0" borderId="8" xfId="0" applyFont="1" applyBorder="1" applyAlignment="1" applyProtection="1">
      <alignment horizontal="left" vertical="center"/>
      <protection hidden="1"/>
    </xf>
    <xf numFmtId="0" fontId="5" fillId="0" borderId="5" xfId="0" applyFont="1" applyBorder="1" applyAlignment="1" applyProtection="1">
      <alignment horizontal="left" vertical="center" wrapText="1"/>
      <protection hidden="1"/>
    </xf>
    <xf numFmtId="0" fontId="5" fillId="0" borderId="35" xfId="0" applyFont="1" applyBorder="1" applyAlignment="1" applyProtection="1">
      <alignment horizontal="left" vertical="center" wrapText="1"/>
      <protection hidden="1"/>
    </xf>
    <xf numFmtId="0" fontId="5" fillId="0" borderId="8" xfId="0" applyFont="1" applyBorder="1" applyAlignment="1" applyProtection="1">
      <alignment horizontal="left" vertical="center" wrapText="1"/>
      <protection hidden="1"/>
    </xf>
    <xf numFmtId="0" fontId="5" fillId="0" borderId="9" xfId="0" applyFont="1" applyBorder="1" applyAlignment="1" applyProtection="1">
      <alignment horizontal="left" vertical="center" wrapText="1"/>
      <protection hidden="1"/>
    </xf>
    <xf numFmtId="164" fontId="5" fillId="0" borderId="24" xfId="0" applyNumberFormat="1" applyFont="1" applyBorder="1" applyAlignment="1" applyProtection="1">
      <alignment horizontal="center" vertical="center"/>
      <protection locked="0"/>
    </xf>
    <xf numFmtId="164" fontId="5" fillId="0" borderId="23" xfId="0" applyNumberFormat="1" applyFont="1" applyBorder="1" applyAlignment="1" applyProtection="1">
      <alignment horizontal="center" vertical="center"/>
      <protection locked="0"/>
    </xf>
    <xf numFmtId="164" fontId="12" fillId="0" borderId="10" xfId="0" applyNumberFormat="1" applyFont="1" applyBorder="1" applyAlignment="1" applyProtection="1">
      <alignment horizontal="center" vertical="center"/>
      <protection locked="0"/>
    </xf>
    <xf numFmtId="164" fontId="12" fillId="0" borderId="9" xfId="0" applyNumberFormat="1" applyFont="1" applyBorder="1" applyAlignment="1" applyProtection="1">
      <alignment horizontal="center" vertical="center"/>
      <protection locked="0"/>
    </xf>
    <xf numFmtId="0" fontId="7" fillId="0" borderId="39" xfId="0" applyFont="1" applyBorder="1" applyAlignment="1" applyProtection="1">
      <alignment horizontal="left" vertical="center"/>
      <protection hidden="1"/>
    </xf>
    <xf numFmtId="0" fontId="67" fillId="3" borderId="16" xfId="0" applyFont="1" applyFill="1" applyBorder="1" applyAlignment="1" applyProtection="1">
      <alignment horizontal="center" vertical="center" wrapText="1"/>
      <protection hidden="1"/>
    </xf>
    <xf numFmtId="0" fontId="67" fillId="3" borderId="17" xfId="0" applyFont="1" applyFill="1" applyBorder="1" applyAlignment="1" applyProtection="1">
      <alignment horizontal="center" vertical="center" wrapText="1"/>
      <protection hidden="1"/>
    </xf>
    <xf numFmtId="0" fontId="61" fillId="2" borderId="0" xfId="0" applyFont="1" applyFill="1" applyAlignment="1" applyProtection="1">
      <alignment horizontal="left" vertical="center" wrapText="1"/>
      <protection hidden="1"/>
    </xf>
    <xf numFmtId="0" fontId="66" fillId="2" borderId="0" xfId="0" applyFont="1" applyFill="1" applyAlignment="1" applyProtection="1">
      <alignment horizontal="left" vertical="center" wrapText="1"/>
      <protection hidden="1"/>
    </xf>
    <xf numFmtId="0" fontId="5" fillId="0" borderId="12" xfId="0" applyFont="1" applyBorder="1" applyAlignment="1" applyProtection="1">
      <alignment horizontal="left" vertical="center" wrapText="1"/>
      <protection hidden="1"/>
    </xf>
    <xf numFmtId="0" fontId="5" fillId="0" borderId="36" xfId="0" applyFont="1" applyBorder="1" applyAlignment="1" applyProtection="1">
      <alignment horizontal="left" vertical="center" wrapText="1"/>
      <protection hidden="1"/>
    </xf>
    <xf numFmtId="164" fontId="5" fillId="0" borderId="25" xfId="0" applyNumberFormat="1" applyFont="1" applyBorder="1" applyAlignment="1" applyProtection="1">
      <alignment horizontal="center" vertical="center"/>
      <protection locked="0"/>
    </xf>
    <xf numFmtId="164" fontId="5" fillId="0" borderId="35" xfId="0" applyNumberFormat="1" applyFont="1" applyBorder="1" applyAlignment="1" applyProtection="1">
      <alignment horizontal="center" vertical="center"/>
      <protection locked="0"/>
    </xf>
    <xf numFmtId="164" fontId="5" fillId="0" borderId="13" xfId="0" applyNumberFormat="1" applyFont="1" applyBorder="1" applyAlignment="1" applyProtection="1">
      <alignment horizontal="center" vertical="center"/>
      <protection locked="0"/>
    </xf>
    <xf numFmtId="164" fontId="5" fillId="0" borderId="36" xfId="0" applyNumberFormat="1" applyFont="1" applyBorder="1" applyAlignment="1" applyProtection="1">
      <alignment horizontal="center" vertical="center"/>
      <protection locked="0"/>
    </xf>
    <xf numFmtId="0" fontId="5" fillId="0" borderId="8" xfId="0" applyFont="1" applyBorder="1" applyAlignment="1" applyProtection="1">
      <alignment horizontal="left" vertical="center" wrapText="1" indent="1"/>
      <protection hidden="1"/>
    </xf>
    <xf numFmtId="0" fontId="5" fillId="0" borderId="9" xfId="0" applyFont="1" applyBorder="1" applyAlignment="1" applyProtection="1">
      <alignment horizontal="left" vertical="center" wrapText="1" indent="1"/>
      <protection hidden="1"/>
    </xf>
    <xf numFmtId="164" fontId="5" fillId="0" borderId="10" xfId="0" applyNumberFormat="1" applyFont="1" applyBorder="1" applyAlignment="1" applyProtection="1">
      <alignment horizontal="center" vertical="center"/>
      <protection locked="0"/>
    </xf>
    <xf numFmtId="164" fontId="5" fillId="0" borderId="9" xfId="0" applyNumberFormat="1" applyFont="1" applyBorder="1" applyAlignment="1" applyProtection="1">
      <alignment horizontal="center" vertical="center"/>
      <protection locked="0"/>
    </xf>
    <xf numFmtId="164" fontId="5" fillId="0" borderId="8" xfId="0" applyNumberFormat="1" applyFont="1" applyBorder="1" applyAlignment="1" applyProtection="1">
      <alignment horizontal="center" vertical="center"/>
      <protection locked="0"/>
    </xf>
    <xf numFmtId="0" fontId="5" fillId="0" borderId="0" xfId="0" applyFont="1" applyAlignment="1" applyProtection="1">
      <alignment horizontal="left" vertical="center"/>
      <protection hidden="1"/>
    </xf>
    <xf numFmtId="0" fontId="14" fillId="0" borderId="0" xfId="0" applyFont="1" applyAlignment="1" applyProtection="1">
      <alignment horizontal="left" vertical="center"/>
      <protection hidden="1"/>
    </xf>
    <xf numFmtId="49" fontId="5" fillId="10" borderId="2" xfId="0" quotePrefix="1" applyNumberFormat="1" applyFont="1" applyFill="1" applyBorder="1" applyAlignment="1" applyProtection="1">
      <alignment horizontal="left" vertical="center"/>
      <protection locked="0"/>
    </xf>
    <xf numFmtId="0" fontId="14" fillId="0" borderId="4" xfId="0" applyFont="1" applyBorder="1" applyAlignment="1" applyProtection="1">
      <alignment horizontal="center" vertical="center"/>
      <protection hidden="1"/>
    </xf>
    <xf numFmtId="1" fontId="5" fillId="0" borderId="6" xfId="0" applyNumberFormat="1" applyFont="1" applyBorder="1" applyAlignment="1" applyProtection="1">
      <alignment horizontal="center" vertical="center"/>
      <protection locked="0"/>
    </xf>
    <xf numFmtId="1" fontId="5" fillId="0" borderId="32" xfId="0" applyNumberFormat="1" applyFont="1" applyBorder="1" applyAlignment="1" applyProtection="1">
      <alignment horizontal="center" vertical="center"/>
      <protection locked="0"/>
    </xf>
    <xf numFmtId="1" fontId="5" fillId="0" borderId="7" xfId="0" applyNumberFormat="1" applyFont="1" applyBorder="1" applyAlignment="1" applyProtection="1">
      <alignment horizontal="center" vertical="center"/>
      <protection locked="0"/>
    </xf>
    <xf numFmtId="1" fontId="5" fillId="0" borderId="13" xfId="0" applyNumberFormat="1" applyFont="1" applyBorder="1" applyAlignment="1" applyProtection="1">
      <alignment horizontal="center" vertical="center"/>
      <protection locked="0"/>
    </xf>
    <xf numFmtId="1" fontId="5" fillId="0" borderId="34" xfId="0" applyNumberFormat="1" applyFont="1" applyBorder="1" applyAlignment="1" applyProtection="1">
      <alignment horizontal="center" vertical="center"/>
      <protection locked="0"/>
    </xf>
    <xf numFmtId="1" fontId="5" fillId="0" borderId="12" xfId="0" applyNumberFormat="1" applyFont="1" applyBorder="1" applyAlignment="1" applyProtection="1">
      <alignment horizontal="center" vertical="center"/>
      <protection locked="0"/>
    </xf>
    <xf numFmtId="1" fontId="5" fillId="0" borderId="36" xfId="0" applyNumberFormat="1" applyFont="1" applyBorder="1" applyAlignment="1" applyProtection="1">
      <alignment horizontal="center" vertical="center"/>
      <protection locked="0"/>
    </xf>
    <xf numFmtId="0" fontId="5" fillId="0" borderId="23" xfId="0" applyFont="1" applyBorder="1" applyAlignment="1" applyProtection="1">
      <alignment horizontal="center" vertical="center"/>
      <protection hidden="1"/>
    </xf>
    <xf numFmtId="0" fontId="5" fillId="0" borderId="16"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0" fontId="5" fillId="0" borderId="6" xfId="0" applyFont="1" applyBorder="1" applyAlignment="1" applyProtection="1">
      <alignment horizontal="center" vertical="center"/>
      <protection hidden="1"/>
    </xf>
    <xf numFmtId="0" fontId="5" fillId="0" borderId="27" xfId="0" applyFont="1" applyBorder="1" applyAlignment="1" applyProtection="1">
      <alignment horizontal="center" vertical="center"/>
      <protection hidden="1"/>
    </xf>
    <xf numFmtId="0" fontId="5" fillId="0" borderId="15" xfId="0" applyFont="1" applyBorder="1" applyAlignment="1" applyProtection="1">
      <alignment horizontal="center" vertical="center"/>
      <protection hidden="1"/>
    </xf>
    <xf numFmtId="0" fontId="5" fillId="0" borderId="33" xfId="0" applyFont="1" applyBorder="1" applyAlignment="1" applyProtection="1">
      <alignment horizontal="center" vertical="center"/>
      <protection hidden="1"/>
    </xf>
    <xf numFmtId="0" fontId="5" fillId="0" borderId="8"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15" fillId="0" borderId="0" xfId="0" applyFont="1" applyAlignment="1" applyProtection="1">
      <alignment horizontal="left" vertical="center"/>
      <protection hidden="1"/>
    </xf>
    <xf numFmtId="0" fontId="10" fillId="3" borderId="0" xfId="0" applyFont="1" applyFill="1" applyAlignment="1" applyProtection="1">
      <alignment horizontal="left" vertical="center"/>
      <protection hidden="1"/>
    </xf>
    <xf numFmtId="0" fontId="14" fillId="2" borderId="0" xfId="0" applyFont="1" applyFill="1" applyAlignment="1" applyProtection="1">
      <alignment horizontal="left" vertical="center"/>
      <protection hidden="1"/>
    </xf>
    <xf numFmtId="0" fontId="3" fillId="2" borderId="0" xfId="0" applyFont="1" applyFill="1" applyAlignment="1" applyProtection="1">
      <alignment horizontal="center" vertical="center"/>
      <protection hidden="1"/>
    </xf>
    <xf numFmtId="0" fontId="4" fillId="2" borderId="0" xfId="0" applyFont="1" applyFill="1" applyAlignment="1" applyProtection="1">
      <alignment horizontal="left" vertical="center" wrapText="1"/>
      <protection hidden="1"/>
    </xf>
    <xf numFmtId="0" fontId="8" fillId="2" borderId="0" xfId="0" applyFont="1" applyFill="1" applyAlignment="1" applyProtection="1">
      <alignment horizontal="left" vertical="top"/>
      <protection hidden="1"/>
    </xf>
    <xf numFmtId="0" fontId="5" fillId="2" borderId="0" xfId="0" applyFont="1" applyFill="1" applyAlignment="1" applyProtection="1">
      <alignment horizontal="left" vertical="center"/>
      <protection hidden="1"/>
    </xf>
    <xf numFmtId="0" fontId="5" fillId="2" borderId="1" xfId="0" applyFont="1" applyFill="1" applyBorder="1" applyAlignment="1" applyProtection="1">
      <alignment horizontal="left" vertical="center"/>
      <protection locked="0"/>
    </xf>
    <xf numFmtId="0" fontId="14" fillId="2" borderId="1" xfId="0" applyFont="1" applyFill="1" applyBorder="1" applyAlignment="1" applyProtection="1">
      <alignment horizontal="center" vertical="center"/>
      <protection locked="0"/>
    </xf>
    <xf numFmtId="1" fontId="5" fillId="0" borderId="15" xfId="0" applyNumberFormat="1" applyFont="1" applyBorder="1" applyAlignment="1" applyProtection="1">
      <alignment horizontal="center" vertical="center"/>
      <protection locked="0"/>
    </xf>
    <xf numFmtId="1" fontId="5" fillId="0" borderId="33" xfId="0" applyNumberFormat="1" applyFont="1" applyBorder="1" applyAlignment="1" applyProtection="1">
      <alignment horizontal="center" vertical="center"/>
      <protection locked="0"/>
    </xf>
    <xf numFmtId="1" fontId="5" fillId="0" borderId="14" xfId="0" applyNumberFormat="1" applyFont="1" applyBorder="1" applyAlignment="1" applyProtection="1">
      <alignment horizontal="center" vertical="center"/>
      <protection locked="0"/>
    </xf>
    <xf numFmtId="1" fontId="5" fillId="0" borderId="45" xfId="0" applyNumberFormat="1" applyFont="1" applyBorder="1" applyAlignment="1" applyProtection="1">
      <alignment horizontal="center" vertical="center"/>
      <protection locked="0"/>
    </xf>
    <xf numFmtId="0" fontId="5" fillId="0" borderId="14" xfId="0" applyFont="1" applyBorder="1" applyAlignment="1" applyProtection="1">
      <alignment horizontal="left" vertical="center"/>
      <protection hidden="1"/>
    </xf>
    <xf numFmtId="0" fontId="5" fillId="0" borderId="7" xfId="0" applyFont="1" applyBorder="1" applyAlignment="1" applyProtection="1">
      <alignment horizontal="left" vertical="center"/>
      <protection hidden="1"/>
    </xf>
    <xf numFmtId="0" fontId="5" fillId="0" borderId="51" xfId="0" applyFont="1" applyBorder="1" applyAlignment="1" applyProtection="1">
      <alignment horizontal="left" vertical="center"/>
      <protection hidden="1"/>
    </xf>
    <xf numFmtId="0" fontId="91" fillId="2" borderId="1" xfId="11" applyFill="1" applyBorder="1" applyAlignment="1" applyProtection="1">
      <alignment horizontal="left" vertical="center"/>
      <protection locked="0"/>
    </xf>
    <xf numFmtId="0" fontId="14" fillId="0" borderId="0" xfId="0" applyFont="1" applyAlignment="1" applyProtection="1">
      <alignment horizontal="left"/>
      <protection hidden="1"/>
    </xf>
    <xf numFmtId="1" fontId="5" fillId="0" borderId="10" xfId="0" applyNumberFormat="1" applyFont="1" applyBorder="1" applyAlignment="1" applyProtection="1">
      <alignment horizontal="center" vertical="center"/>
      <protection locked="0"/>
    </xf>
    <xf numFmtId="1" fontId="5" fillId="0" borderId="21" xfId="0" applyNumberFormat="1" applyFont="1" applyBorder="1" applyAlignment="1" applyProtection="1">
      <alignment horizontal="center" vertical="center"/>
      <protection locked="0"/>
    </xf>
    <xf numFmtId="0" fontId="109" fillId="0" borderId="0" xfId="0" applyFont="1" applyAlignment="1">
      <alignment horizontal="left" vertical="center" wrapText="1" indent="1"/>
    </xf>
    <xf numFmtId="1" fontId="5" fillId="3" borderId="16" xfId="0" applyNumberFormat="1" applyFont="1" applyFill="1" applyBorder="1" applyAlignment="1" applyProtection="1">
      <alignment horizontal="left" vertical="center"/>
      <protection hidden="1"/>
    </xf>
    <xf numFmtId="1" fontId="5" fillId="3" borderId="18" xfId="0" applyNumberFormat="1" applyFont="1" applyFill="1" applyBorder="1" applyAlignment="1" applyProtection="1">
      <alignment horizontal="center" vertical="center"/>
      <protection hidden="1"/>
    </xf>
    <xf numFmtId="1" fontId="5" fillId="3" borderId="31" xfId="0" applyNumberFormat="1" applyFont="1" applyFill="1" applyBorder="1" applyAlignment="1" applyProtection="1">
      <alignment horizontal="center" vertical="center"/>
      <protection hidden="1"/>
    </xf>
    <xf numFmtId="1" fontId="5" fillId="3" borderId="16" xfId="0" applyNumberFormat="1" applyFont="1" applyFill="1" applyBorder="1" applyAlignment="1" applyProtection="1">
      <alignment horizontal="center" vertical="center"/>
      <protection hidden="1"/>
    </xf>
    <xf numFmtId="1" fontId="5" fillId="3" borderId="19" xfId="0" applyNumberFormat="1" applyFont="1" applyFill="1" applyBorder="1" applyAlignment="1" applyProtection="1">
      <alignment horizontal="center" vertical="center"/>
      <protection hidden="1"/>
    </xf>
    <xf numFmtId="1" fontId="14" fillId="14" borderId="16" xfId="0" applyNumberFormat="1" applyFont="1" applyFill="1" applyBorder="1" applyAlignment="1" applyProtection="1">
      <alignment horizontal="left" vertical="center"/>
      <protection hidden="1"/>
    </xf>
    <xf numFmtId="0" fontId="18" fillId="0" borderId="14" xfId="0" applyFont="1" applyBorder="1" applyAlignment="1" applyProtection="1">
      <alignment horizontal="left" vertical="center"/>
      <protection hidden="1"/>
    </xf>
    <xf numFmtId="0" fontId="22" fillId="2" borderId="5" xfId="0" applyFont="1" applyFill="1" applyBorder="1" applyAlignment="1" applyProtection="1">
      <alignment horizontal="center" vertical="center" wrapText="1"/>
      <protection hidden="1"/>
    </xf>
    <xf numFmtId="1" fontId="5" fillId="0" borderId="8" xfId="0" applyNumberFormat="1" applyFont="1" applyBorder="1" applyAlignment="1" applyProtection="1">
      <alignment horizontal="center" vertical="center"/>
      <protection locked="0"/>
    </xf>
    <xf numFmtId="1" fontId="5" fillId="3" borderId="38" xfId="0" applyNumberFormat="1" applyFont="1" applyFill="1" applyBorder="1" applyAlignment="1" applyProtection="1">
      <alignment horizontal="center" vertical="center"/>
      <protection hidden="1"/>
    </xf>
    <xf numFmtId="0" fontId="18" fillId="0" borderId="5" xfId="0" applyFont="1" applyBorder="1" applyAlignment="1" applyProtection="1">
      <alignment horizontal="left" vertical="center"/>
      <protection hidden="1"/>
    </xf>
    <xf numFmtId="1" fontId="18" fillId="10" borderId="2" xfId="0" applyNumberFormat="1" applyFont="1" applyFill="1" applyBorder="1" applyAlignment="1" applyProtection="1">
      <alignment horizontal="center" vertical="center"/>
      <protection locked="0"/>
    </xf>
    <xf numFmtId="1" fontId="18" fillId="10" borderId="30" xfId="0" applyNumberFormat="1" applyFont="1" applyFill="1" applyBorder="1" applyAlignment="1" applyProtection="1">
      <alignment horizontal="center" vertical="center"/>
      <protection locked="0"/>
    </xf>
    <xf numFmtId="0" fontId="7" fillId="0" borderId="58" xfId="0" applyFont="1" applyBorder="1" applyAlignment="1" applyProtection="1">
      <alignment horizontal="left" vertical="center"/>
      <protection hidden="1"/>
    </xf>
    <xf numFmtId="0" fontId="7" fillId="11" borderId="58" xfId="0" applyFont="1" applyFill="1" applyBorder="1" applyAlignment="1" applyProtection="1">
      <alignment horizontal="left" vertical="center"/>
      <protection hidden="1"/>
    </xf>
    <xf numFmtId="0" fontId="18" fillId="0" borderId="28" xfId="0" applyFont="1" applyBorder="1" applyAlignment="1" applyProtection="1">
      <alignment horizontal="left" vertical="center"/>
      <protection hidden="1"/>
    </xf>
    <xf numFmtId="1" fontId="5" fillId="10" borderId="2" xfId="0" applyNumberFormat="1" applyFont="1" applyFill="1" applyBorder="1" applyAlignment="1" applyProtection="1">
      <alignment horizontal="center" vertical="center"/>
      <protection locked="0"/>
    </xf>
    <xf numFmtId="1" fontId="5" fillId="10" borderId="30" xfId="0" applyNumberFormat="1" applyFont="1" applyFill="1" applyBorder="1" applyAlignment="1" applyProtection="1">
      <alignment horizontal="center" vertical="center"/>
      <protection locked="0"/>
    </xf>
    <xf numFmtId="0" fontId="35" fillId="0" borderId="0" xfId="0" applyFont="1" applyAlignment="1" applyProtection="1">
      <alignment horizontal="right" vertical="center"/>
      <protection hidden="1"/>
    </xf>
    <xf numFmtId="1" fontId="5" fillId="0" borderId="9" xfId="0" applyNumberFormat="1" applyFont="1" applyBorder="1" applyAlignment="1" applyProtection="1">
      <alignment horizontal="center" vertical="center"/>
      <protection locked="0"/>
    </xf>
    <xf numFmtId="1" fontId="14" fillId="14" borderId="16" xfId="0" applyNumberFormat="1" applyFont="1" applyFill="1" applyBorder="1" applyAlignment="1" applyProtection="1">
      <alignment horizontal="center" vertical="center"/>
      <protection hidden="1"/>
    </xf>
    <xf numFmtId="1" fontId="14" fillId="14" borderId="19" xfId="0" applyNumberFormat="1" applyFont="1" applyFill="1" applyBorder="1" applyAlignment="1" applyProtection="1">
      <alignment horizontal="center" vertical="center"/>
      <protection hidden="1"/>
    </xf>
    <xf numFmtId="1" fontId="14" fillId="14" borderId="18" xfId="0" applyNumberFormat="1" applyFont="1" applyFill="1" applyBorder="1" applyAlignment="1" applyProtection="1">
      <alignment horizontal="center" vertical="center"/>
      <protection hidden="1"/>
    </xf>
    <xf numFmtId="1" fontId="14" fillId="14" borderId="31" xfId="0" applyNumberFormat="1" applyFont="1" applyFill="1" applyBorder="1" applyAlignment="1" applyProtection="1">
      <alignment horizontal="center" vertical="center"/>
      <protection hidden="1"/>
    </xf>
    <xf numFmtId="1" fontId="14" fillId="14" borderId="38" xfId="0" applyNumberFormat="1" applyFont="1" applyFill="1" applyBorder="1" applyAlignment="1" applyProtection="1">
      <alignment horizontal="center" vertical="center"/>
      <protection hidden="1"/>
    </xf>
    <xf numFmtId="0" fontId="72" fillId="0" borderId="0" xfId="0" applyFont="1" applyAlignment="1" applyProtection="1">
      <alignment horizontal="left" vertical="center" wrapText="1"/>
      <protection hidden="1"/>
    </xf>
    <xf numFmtId="0" fontId="7" fillId="0" borderId="0" xfId="0" applyFont="1" applyAlignment="1" applyProtection="1">
      <alignment horizontal="center" vertical="top" wrapText="1"/>
      <protection hidden="1"/>
    </xf>
    <xf numFmtId="0" fontId="7" fillId="0" borderId="0" xfId="0" applyFont="1" applyAlignment="1" applyProtection="1">
      <alignment horizontal="center" wrapText="1"/>
      <protection hidden="1"/>
    </xf>
    <xf numFmtId="0" fontId="62" fillId="0" borderId="0" xfId="0" applyFont="1" applyAlignment="1" applyProtection="1">
      <alignment horizontal="left" vertical="center" wrapText="1" indent="1"/>
      <protection hidden="1"/>
    </xf>
    <xf numFmtId="0" fontId="72" fillId="0" borderId="0" xfId="0" applyFont="1" applyAlignment="1" applyProtection="1">
      <alignment horizontal="justify" vertical="center" wrapText="1"/>
      <protection hidden="1"/>
    </xf>
    <xf numFmtId="0" fontId="52" fillId="2" borderId="0" xfId="0" applyFont="1" applyFill="1" applyAlignment="1" applyProtection="1">
      <alignment horizontal="left" vertical="center"/>
      <protection hidden="1"/>
    </xf>
    <xf numFmtId="0" fontId="5" fillId="0" borderId="58" xfId="0" applyFont="1" applyBorder="1" applyAlignment="1" applyProtection="1">
      <alignment horizontal="left" vertical="center"/>
      <protection hidden="1"/>
    </xf>
    <xf numFmtId="0" fontId="5" fillId="0" borderId="8" xfId="0" applyFont="1" applyBorder="1" applyAlignment="1" applyProtection="1">
      <alignment horizontal="left" vertical="center"/>
      <protection hidden="1"/>
    </xf>
    <xf numFmtId="0" fontId="0" fillId="0" borderId="12" xfId="0" applyBorder="1" applyAlignment="1" applyProtection="1">
      <alignment horizontal="left" vertical="center" wrapText="1"/>
      <protection hidden="1"/>
    </xf>
    <xf numFmtId="0" fontId="42" fillId="0" borderId="0" xfId="0" applyFont="1" applyAlignment="1" applyProtection="1">
      <alignment horizontal="left" vertical="center" wrapText="1" indent="1"/>
      <protection hidden="1"/>
    </xf>
    <xf numFmtId="0" fontId="7" fillId="0" borderId="28" xfId="0" applyFont="1" applyBorder="1" applyAlignment="1" applyProtection="1">
      <alignment horizontal="left" vertical="center" wrapText="1"/>
      <protection hidden="1"/>
    </xf>
    <xf numFmtId="0" fontId="34" fillId="0" borderId="12" xfId="0" applyFont="1" applyBorder="1" applyAlignment="1" applyProtection="1">
      <alignment horizontal="left" vertical="center" wrapText="1"/>
      <protection hidden="1"/>
    </xf>
    <xf numFmtId="0" fontId="0" fillId="0" borderId="28" xfId="0" applyBorder="1" applyAlignment="1" applyProtection="1">
      <alignment horizontal="left" vertical="center" wrapText="1"/>
      <protection hidden="1"/>
    </xf>
    <xf numFmtId="0" fontId="5" fillId="0" borderId="28" xfId="0" applyFont="1" applyBorder="1" applyAlignment="1" applyProtection="1">
      <alignment horizontal="left" vertical="center" wrapText="1"/>
      <protection hidden="1"/>
    </xf>
    <xf numFmtId="0" fontId="34" fillId="0" borderId="28" xfId="0" applyFont="1" applyBorder="1" applyAlignment="1" applyProtection="1">
      <alignment horizontal="left" vertical="center" wrapText="1"/>
      <protection hidden="1"/>
    </xf>
    <xf numFmtId="0" fontId="42" fillId="0" borderId="0" xfId="0" applyFont="1" applyAlignment="1" applyProtection="1">
      <alignment horizontal="left" vertical="center" wrapText="1"/>
      <protection hidden="1"/>
    </xf>
    <xf numFmtId="0" fontId="42" fillId="0" borderId="0" xfId="0" applyFont="1" applyAlignment="1" applyProtection="1">
      <alignment horizontal="left" wrapText="1"/>
      <protection hidden="1"/>
    </xf>
    <xf numFmtId="0" fontId="110" fillId="0" borderId="46" xfId="0" applyFont="1" applyBorder="1" applyAlignment="1" applyProtection="1">
      <alignment horizontal="left" vertical="center" wrapText="1" indent="1"/>
      <protection hidden="1"/>
    </xf>
    <xf numFmtId="0" fontId="110" fillId="0" borderId="0" xfId="0" applyFont="1" applyAlignment="1" applyProtection="1">
      <alignment horizontal="left" vertical="center" wrapText="1" indent="1"/>
      <protection hidden="1"/>
    </xf>
    <xf numFmtId="0" fontId="62" fillId="11" borderId="39" xfId="0" applyFont="1" applyFill="1" applyBorder="1" applyAlignment="1" applyProtection="1">
      <alignment horizontal="left" vertical="center" wrapText="1" indent="2"/>
      <protection hidden="1"/>
    </xf>
    <xf numFmtId="0" fontId="33" fillId="0" borderId="0" xfId="0" applyFont="1" applyAlignment="1" applyProtection="1">
      <alignment horizontal="center" vertical="center" wrapText="1"/>
      <protection hidden="1"/>
    </xf>
    <xf numFmtId="0" fontId="15" fillId="3" borderId="0" xfId="0" applyFont="1" applyFill="1" applyAlignment="1" applyProtection="1">
      <alignment horizontal="left" vertical="center"/>
      <protection hidden="1"/>
    </xf>
    <xf numFmtId="0" fontId="41" fillId="0" borderId="0" xfId="0" applyFont="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7" fillId="11" borderId="39" xfId="0" applyFont="1" applyFill="1" applyBorder="1" applyAlignment="1" applyProtection="1">
      <alignment horizontal="left" vertical="center" indent="1"/>
      <protection hidden="1"/>
    </xf>
    <xf numFmtId="0" fontId="7" fillId="11" borderId="58" xfId="0" applyFont="1" applyFill="1" applyBorder="1" applyAlignment="1" applyProtection="1">
      <alignment horizontal="left" vertical="center" indent="1"/>
      <protection hidden="1"/>
    </xf>
    <xf numFmtId="0" fontId="36" fillId="3" borderId="0" xfId="0" applyFont="1" applyFill="1" applyAlignment="1" applyProtection="1">
      <alignment horizontal="left" vertical="center" wrapText="1"/>
      <protection hidden="1"/>
    </xf>
    <xf numFmtId="0" fontId="44" fillId="3" borderId="0" xfId="0" applyFont="1" applyFill="1" applyAlignment="1" applyProtection="1">
      <alignment horizontal="left" vertical="center" wrapText="1"/>
      <protection hidden="1"/>
    </xf>
    <xf numFmtId="0" fontId="46" fillId="0" borderId="0" xfId="0" applyFont="1" applyAlignment="1" applyProtection="1">
      <alignment horizontal="center" vertical="center"/>
      <protection hidden="1"/>
    </xf>
    <xf numFmtId="0" fontId="38" fillId="0" borderId="0" xfId="0" applyFont="1" applyAlignment="1" applyProtection="1">
      <alignment horizontal="left" vertical="center"/>
      <protection hidden="1"/>
    </xf>
    <xf numFmtId="0" fontId="72" fillId="0" borderId="0" xfId="0" applyFont="1" applyAlignment="1" applyProtection="1">
      <alignment horizontal="left" vertical="center"/>
      <protection hidden="1"/>
    </xf>
    <xf numFmtId="0" fontId="7" fillId="0" borderId="0" xfId="0" applyFont="1" applyAlignment="1" applyProtection="1">
      <alignment horizontal="left" vertical="top"/>
      <protection hidden="1"/>
    </xf>
    <xf numFmtId="0" fontId="14" fillId="0" borderId="0" xfId="0" applyFont="1" applyAlignment="1" applyProtection="1">
      <alignment horizontal="left" vertical="top" wrapText="1"/>
      <protection hidden="1"/>
    </xf>
    <xf numFmtId="0" fontId="114" fillId="0" borderId="48" xfId="0" applyFont="1" applyBorder="1" applyAlignment="1" applyProtection="1">
      <alignment horizontal="center" vertical="center" wrapText="1"/>
      <protection hidden="1"/>
    </xf>
    <xf numFmtId="0" fontId="114" fillId="0" borderId="49" xfId="0" applyFont="1" applyBorder="1" applyAlignment="1" applyProtection="1">
      <alignment horizontal="center" vertical="center" wrapText="1"/>
      <protection hidden="1"/>
    </xf>
    <xf numFmtId="165" fontId="7" fillId="10" borderId="2" xfId="1" applyNumberFormat="1" applyFont="1" applyFill="1" applyBorder="1" applyAlignment="1" applyProtection="1">
      <alignment horizontal="center" vertical="center" wrapText="1"/>
      <protection locked="0"/>
    </xf>
    <xf numFmtId="165" fontId="7" fillId="10" borderId="3" xfId="1" applyNumberFormat="1" applyFont="1" applyFill="1" applyBorder="1" applyAlignment="1" applyProtection="1">
      <alignment horizontal="center" vertical="center" wrapText="1"/>
      <protection locked="0"/>
    </xf>
    <xf numFmtId="0" fontId="62" fillId="0" borderId="16" xfId="0" applyFont="1" applyBorder="1" applyAlignment="1" applyProtection="1">
      <alignment horizontal="center" vertical="center"/>
      <protection hidden="1"/>
    </xf>
    <xf numFmtId="0" fontId="7" fillId="0" borderId="18" xfId="0" applyFont="1" applyBorder="1" applyAlignment="1" applyProtection="1">
      <alignment horizontal="center" vertical="center" wrapText="1"/>
      <protection hidden="1"/>
    </xf>
    <xf numFmtId="0" fontId="7" fillId="0" borderId="18" xfId="0" applyFont="1" applyBorder="1" applyAlignment="1" applyProtection="1">
      <alignment horizontal="center" vertical="center"/>
      <protection hidden="1"/>
    </xf>
    <xf numFmtId="0" fontId="7" fillId="0" borderId="26" xfId="0" applyFont="1" applyBorder="1" applyAlignment="1" applyProtection="1">
      <alignment horizontal="center" vertical="center"/>
      <protection hidden="1"/>
    </xf>
    <xf numFmtId="0" fontId="7" fillId="11" borderId="8" xfId="0" applyFont="1" applyFill="1" applyBorder="1" applyAlignment="1" applyProtection="1">
      <alignment horizontal="left" vertical="center"/>
      <protection hidden="1"/>
    </xf>
    <xf numFmtId="0" fontId="48" fillId="0" borderId="0" xfId="0" applyFont="1" applyAlignment="1" applyProtection="1">
      <alignment horizontal="left" vertical="top"/>
      <protection hidden="1"/>
    </xf>
    <xf numFmtId="0" fontId="15" fillId="3" borderId="0" xfId="0" applyFont="1" applyFill="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50" fillId="0" borderId="0" xfId="0" applyFont="1" applyAlignment="1" applyProtection="1">
      <alignment horizontal="left" vertical="center" wrapText="1"/>
      <protection hidden="1"/>
    </xf>
    <xf numFmtId="0" fontId="14" fillId="0" borderId="0" xfId="0" applyFont="1" applyAlignment="1" applyProtection="1">
      <alignment horizontal="left" vertical="center" wrapText="1" indent="1"/>
      <protection hidden="1"/>
    </xf>
    <xf numFmtId="0" fontId="7" fillId="11" borderId="39" xfId="0" applyFont="1" applyFill="1" applyBorder="1" applyAlignment="1" applyProtection="1">
      <alignment horizontal="left" vertical="center"/>
      <protection hidden="1"/>
    </xf>
    <xf numFmtId="0" fontId="48" fillId="0" borderId="4" xfId="0" applyFont="1" applyBorder="1" applyAlignment="1" applyProtection="1">
      <alignment horizontal="left" vertical="center"/>
      <protection hidden="1"/>
    </xf>
    <xf numFmtId="0" fontId="48" fillId="0" borderId="0" xfId="0" applyFont="1" applyAlignment="1" applyProtection="1">
      <alignment horizontal="left" vertical="center"/>
      <protection hidden="1"/>
    </xf>
    <xf numFmtId="0" fontId="5" fillId="0" borderId="0" xfId="0" applyFont="1" applyAlignment="1" applyProtection="1">
      <alignment horizontal="left" vertical="center" wrapText="1"/>
      <protection hidden="1"/>
    </xf>
    <xf numFmtId="0" fontId="5" fillId="0" borderId="9" xfId="0" applyFont="1" applyBorder="1" applyAlignment="1">
      <alignment horizontal="left" vertical="top" wrapText="1"/>
    </xf>
    <xf numFmtId="0" fontId="5" fillId="0" borderId="52" xfId="0" applyFont="1" applyBorder="1" applyAlignment="1">
      <alignment horizontal="left" vertical="top" wrapText="1"/>
    </xf>
    <xf numFmtId="0" fontId="36" fillId="0" borderId="0" xfId="0" applyFont="1" applyAlignment="1" applyProtection="1">
      <alignment horizontal="center" vertical="center"/>
      <protection hidden="1"/>
    </xf>
    <xf numFmtId="0" fontId="122" fillId="0" borderId="0" xfId="0" applyFont="1" applyAlignment="1" applyProtection="1">
      <alignment horizontal="center" vertical="center" textRotation="90"/>
      <protection hidden="1"/>
    </xf>
    <xf numFmtId="0" fontId="5" fillId="0" borderId="71" xfId="0" applyFont="1" applyBorder="1" applyAlignment="1">
      <alignment horizontal="left" vertical="top" wrapText="1"/>
    </xf>
    <xf numFmtId="0" fontId="5" fillId="0" borderId="54" xfId="0" applyFont="1" applyBorder="1" applyAlignment="1">
      <alignment horizontal="left" vertical="top" wrapText="1"/>
    </xf>
    <xf numFmtId="0" fontId="120" fillId="0" borderId="0" xfId="0" applyFont="1" applyAlignment="1" applyProtection="1">
      <alignment horizontal="center"/>
      <protection hidden="1"/>
    </xf>
    <xf numFmtId="0" fontId="5" fillId="0" borderId="0" xfId="0" applyFont="1" applyAlignment="1" applyProtection="1">
      <alignment horizontal="center" vertical="center" wrapText="1"/>
      <protection hidden="1"/>
    </xf>
    <xf numFmtId="0" fontId="5" fillId="0" borderId="70" xfId="0" applyFont="1" applyBorder="1" applyAlignment="1" applyProtection="1">
      <alignment horizontal="center" vertical="center" wrapText="1"/>
      <protection hidden="1"/>
    </xf>
    <xf numFmtId="0" fontId="14" fillId="0" borderId="0" xfId="0" applyFont="1" applyAlignment="1">
      <alignment horizontal="justify" vertical="top" wrapText="1"/>
    </xf>
    <xf numFmtId="0" fontId="120" fillId="0" borderId="0" xfId="0" applyFont="1" applyAlignment="1">
      <alignment horizontal="left" vertical="top" wrapText="1"/>
    </xf>
    <xf numFmtId="0" fontId="14" fillId="0" borderId="0" xfId="0" applyFont="1" applyAlignment="1">
      <alignment horizontal="left" vertical="top" wrapText="1"/>
    </xf>
    <xf numFmtId="0" fontId="5" fillId="0" borderId="51" xfId="0" applyFont="1" applyBorder="1" applyAlignment="1">
      <alignment horizontal="left" vertical="top" wrapText="1"/>
    </xf>
    <xf numFmtId="0" fontId="5" fillId="0" borderId="27" xfId="0" applyFont="1" applyBorder="1" applyAlignment="1">
      <alignment horizontal="left" vertical="top" wrapText="1"/>
    </xf>
    <xf numFmtId="1" fontId="5" fillId="0" borderId="2" xfId="0" quotePrefix="1" applyNumberFormat="1" applyFont="1" applyBorder="1" applyAlignment="1" applyProtection="1">
      <alignment horizontal="left" vertical="center"/>
      <protection locked="0"/>
    </xf>
    <xf numFmtId="0" fontId="139" fillId="0" borderId="95" xfId="0" applyFont="1" applyBorder="1" applyAlignment="1">
      <alignment horizontal="center" vertical="center"/>
    </xf>
    <xf numFmtId="0" fontId="44" fillId="0" borderId="26" xfId="0" applyFont="1" applyBorder="1" applyAlignment="1">
      <alignment horizontal="left" vertical="center"/>
    </xf>
    <xf numFmtId="0" fontId="62" fillId="0" borderId="26" xfId="0" applyFont="1" applyBorder="1" applyAlignment="1">
      <alignment horizontal="left" vertical="center"/>
    </xf>
    <xf numFmtId="0" fontId="33" fillId="0" borderId="26" xfId="0" applyFont="1" applyBorder="1" applyAlignment="1" applyProtection="1">
      <alignment horizontal="center" vertical="center"/>
      <protection locked="0"/>
    </xf>
    <xf numFmtId="0" fontId="62" fillId="10" borderId="25" xfId="0" applyFont="1" applyFill="1" applyBorder="1" applyAlignment="1">
      <alignment horizontal="center"/>
    </xf>
    <xf numFmtId="0" fontId="62" fillId="10" borderId="5" xfId="0" applyFont="1" applyFill="1" applyBorder="1" applyAlignment="1">
      <alignment horizontal="center"/>
    </xf>
    <xf numFmtId="0" fontId="62" fillId="10" borderId="10" xfId="0" applyFont="1" applyFill="1" applyBorder="1" applyAlignment="1">
      <alignment horizontal="center"/>
    </xf>
    <xf numFmtId="0" fontId="62" fillId="10" borderId="8" xfId="0" applyFont="1" applyFill="1" applyBorder="1" applyAlignment="1">
      <alignment horizontal="center"/>
    </xf>
    <xf numFmtId="0" fontId="62" fillId="10" borderId="25" xfId="0" applyFont="1" applyFill="1" applyBorder="1" applyAlignment="1">
      <alignment horizontal="center" vertical="center" wrapText="1"/>
    </xf>
    <xf numFmtId="0" fontId="62" fillId="10" borderId="35" xfId="0" applyFont="1" applyFill="1" applyBorder="1" applyAlignment="1">
      <alignment horizontal="center" vertical="center" wrapText="1"/>
    </xf>
    <xf numFmtId="0" fontId="62" fillId="10" borderId="10" xfId="0" applyFont="1" applyFill="1" applyBorder="1" applyAlignment="1">
      <alignment horizontal="center" vertical="center" wrapText="1"/>
    </xf>
    <xf numFmtId="0" fontId="62" fillId="10" borderId="9" xfId="0" applyFont="1" applyFill="1" applyBorder="1" applyAlignment="1">
      <alignment horizontal="center" vertical="center" wrapText="1"/>
    </xf>
    <xf numFmtId="0" fontId="42" fillId="0" borderId="0" xfId="0" applyFont="1" applyAlignment="1">
      <alignment horizontal="left" vertical="center" wrapText="1"/>
    </xf>
    <xf numFmtId="0" fontId="42" fillId="0" borderId="0" xfId="0" applyFont="1" applyAlignment="1">
      <alignment horizontal="left" vertical="center"/>
    </xf>
    <xf numFmtId="0" fontId="62" fillId="0" borderId="26" xfId="0" applyFont="1" applyBorder="1" applyAlignment="1">
      <alignment horizontal="left" vertical="center" wrapText="1"/>
    </xf>
    <xf numFmtId="0" fontId="7" fillId="10" borderId="10" xfId="0" applyFont="1" applyFill="1" applyBorder="1" applyAlignment="1">
      <alignment horizontal="left" vertical="center"/>
    </xf>
    <xf numFmtId="0" fontId="7" fillId="10" borderId="8" xfId="0" applyFont="1" applyFill="1" applyBorder="1" applyAlignment="1">
      <alignment horizontal="left" vertical="center"/>
    </xf>
    <xf numFmtId="0" fontId="92" fillId="22" borderId="94" xfId="0" applyFont="1" applyFill="1" applyBorder="1" applyAlignment="1">
      <alignment horizontal="center" vertical="center" wrapText="1"/>
    </xf>
    <xf numFmtId="0" fontId="92" fillId="22" borderId="0" xfId="0" applyFont="1" applyFill="1" applyAlignment="1">
      <alignment horizontal="center" vertical="center" wrapText="1"/>
    </xf>
    <xf numFmtId="0" fontId="7" fillId="10" borderId="26" xfId="0" applyFont="1" applyFill="1" applyBorder="1" applyAlignment="1">
      <alignment horizontal="left" vertical="center"/>
    </xf>
    <xf numFmtId="0" fontId="7" fillId="0" borderId="26" xfId="0" applyFont="1" applyBorder="1" applyAlignment="1">
      <alignment horizontal="left" vertical="center"/>
    </xf>
    <xf numFmtId="1" fontId="5" fillId="0" borderId="26" xfId="0" applyNumberFormat="1" applyFont="1" applyBorder="1" applyAlignment="1" applyProtection="1">
      <alignment horizontal="center" vertical="center"/>
      <protection locked="0"/>
    </xf>
    <xf numFmtId="0" fontId="7" fillId="10" borderId="18" xfId="0" applyFont="1" applyFill="1" applyBorder="1" applyAlignment="1">
      <alignment horizontal="center"/>
    </xf>
    <xf numFmtId="0" fontId="7" fillId="10" borderId="16" xfId="0" applyFont="1" applyFill="1" applyBorder="1" applyAlignment="1">
      <alignment horizontal="center"/>
    </xf>
    <xf numFmtId="0" fontId="7" fillId="10" borderId="17" xfId="0" applyFont="1" applyFill="1" applyBorder="1" applyAlignment="1">
      <alignment horizontal="center"/>
    </xf>
    <xf numFmtId="0" fontId="7" fillId="10" borderId="16" xfId="0" applyFont="1" applyFill="1" applyBorder="1" applyAlignment="1">
      <alignment horizontal="center" vertical="center"/>
    </xf>
    <xf numFmtId="0" fontId="7" fillId="10" borderId="18" xfId="0" applyFont="1" applyFill="1" applyBorder="1" applyAlignment="1">
      <alignment horizontal="center" vertical="center" wrapText="1"/>
    </xf>
    <xf numFmtId="0" fontId="7" fillId="10" borderId="17" xfId="0" applyFont="1" applyFill="1" applyBorder="1" applyAlignment="1">
      <alignment horizontal="center" vertical="center"/>
    </xf>
    <xf numFmtId="0" fontId="7" fillId="10" borderId="88" xfId="0" applyFont="1" applyFill="1" applyBorder="1" applyAlignment="1">
      <alignment horizontal="center" vertical="center"/>
    </xf>
    <xf numFmtId="0" fontId="7" fillId="10" borderId="89" xfId="0" applyFont="1" applyFill="1" applyBorder="1" applyAlignment="1">
      <alignment horizontal="center" vertical="center"/>
    </xf>
    <xf numFmtId="1" fontId="7" fillId="0" borderId="90" xfId="0" applyNumberFormat="1" applyFont="1" applyBorder="1" applyAlignment="1" applyProtection="1">
      <alignment horizontal="center" vertical="center"/>
      <protection locked="0"/>
    </xf>
    <xf numFmtId="1" fontId="7" fillId="0" borderId="91" xfId="0" applyNumberFormat="1" applyFont="1" applyBorder="1" applyAlignment="1" applyProtection="1">
      <alignment horizontal="center" vertical="center"/>
      <protection locked="0"/>
    </xf>
    <xf numFmtId="1" fontId="7" fillId="0" borderId="92" xfId="0" applyNumberFormat="1" applyFont="1" applyBorder="1" applyAlignment="1" applyProtection="1">
      <alignment horizontal="center" vertical="center"/>
      <protection locked="0"/>
    </xf>
    <xf numFmtId="1" fontId="7" fillId="0" borderId="93" xfId="0" applyNumberFormat="1" applyFont="1" applyBorder="1" applyAlignment="1" applyProtection="1">
      <alignment horizontal="center" vertical="center"/>
      <protection locked="0"/>
    </xf>
    <xf numFmtId="0" fontId="42" fillId="0" borderId="26" xfId="0" applyFont="1" applyBorder="1" applyAlignment="1">
      <alignment horizontal="left" vertical="center"/>
    </xf>
    <xf numFmtId="0" fontId="33" fillId="0" borderId="26" xfId="0" applyFont="1" applyBorder="1" applyAlignment="1" applyProtection="1">
      <alignment horizontal="center"/>
      <protection locked="0"/>
    </xf>
    <xf numFmtId="0" fontId="7" fillId="0" borderId="10" xfId="0" applyFont="1" applyBorder="1" applyAlignment="1">
      <alignment horizontal="left" vertical="center"/>
    </xf>
    <xf numFmtId="0" fontId="7" fillId="0" borderId="8" xfId="0" applyFont="1" applyBorder="1" applyAlignment="1">
      <alignment horizontal="left" vertical="center"/>
    </xf>
    <xf numFmtId="0" fontId="33" fillId="0" borderId="18" xfId="0" applyFont="1" applyBorder="1" applyAlignment="1" applyProtection="1">
      <alignment horizontal="center" vertical="center"/>
      <protection locked="0"/>
    </xf>
    <xf numFmtId="0" fontId="33" fillId="0" borderId="17" xfId="0" applyFont="1" applyBorder="1" applyAlignment="1" applyProtection="1">
      <alignment horizontal="center" vertical="center"/>
      <protection locked="0"/>
    </xf>
    <xf numFmtId="0" fontId="7" fillId="10" borderId="25" xfId="0" applyFont="1" applyFill="1" applyBorder="1" applyAlignment="1">
      <alignment horizontal="center"/>
    </xf>
    <xf numFmtId="0" fontId="7" fillId="10" borderId="5" xfId="0" applyFont="1" applyFill="1" applyBorder="1" applyAlignment="1">
      <alignment horizontal="center"/>
    </xf>
    <xf numFmtId="0" fontId="7" fillId="10" borderId="10" xfId="0" applyFont="1" applyFill="1" applyBorder="1" applyAlignment="1">
      <alignment horizontal="center"/>
    </xf>
    <xf numFmtId="0" fontId="7" fillId="10" borderId="8" xfId="0" applyFont="1" applyFill="1" applyBorder="1" applyAlignment="1">
      <alignment horizontal="center"/>
    </xf>
    <xf numFmtId="0" fontId="7" fillId="10" borderId="25" xfId="0" applyFont="1" applyFill="1" applyBorder="1" applyAlignment="1">
      <alignment horizontal="center" vertical="center" wrapText="1"/>
    </xf>
    <xf numFmtId="0" fontId="7" fillId="10" borderId="35" xfId="0" applyFont="1" applyFill="1" applyBorder="1" applyAlignment="1">
      <alignment horizontal="center" vertical="center" wrapText="1"/>
    </xf>
    <xf numFmtId="0" fontId="7" fillId="10" borderId="10" xfId="0" applyFont="1" applyFill="1" applyBorder="1" applyAlignment="1">
      <alignment horizontal="center" vertical="center" wrapText="1"/>
    </xf>
    <xf numFmtId="0" fontId="7" fillId="10" borderId="9"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0" borderId="8" xfId="0" applyFont="1" applyFill="1" applyBorder="1" applyAlignment="1">
      <alignment horizontal="center" vertical="center" wrapText="1"/>
    </xf>
    <xf numFmtId="0" fontId="7" fillId="0" borderId="18"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36" fillId="10" borderId="25" xfId="0" applyFont="1" applyFill="1" applyBorder="1" applyAlignment="1" applyProtection="1">
      <alignment horizontal="center"/>
      <protection hidden="1"/>
    </xf>
    <xf numFmtId="0" fontId="36" fillId="10" borderId="5" xfId="0" applyFont="1" applyFill="1" applyBorder="1" applyAlignment="1" applyProtection="1">
      <alignment horizontal="center"/>
      <protection hidden="1"/>
    </xf>
    <xf numFmtId="0" fontId="36" fillId="10" borderId="35" xfId="0" applyFont="1" applyFill="1" applyBorder="1" applyAlignment="1" applyProtection="1">
      <alignment horizontal="center"/>
      <protection hidden="1"/>
    </xf>
    <xf numFmtId="0" fontId="7" fillId="10" borderId="24"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23"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7" fillId="20" borderId="26" xfId="0" applyFont="1" applyFill="1" applyBorder="1" applyAlignment="1">
      <alignment horizontal="left" vertical="center"/>
    </xf>
    <xf numFmtId="0" fontId="7" fillId="10" borderId="18" xfId="0" applyFont="1" applyFill="1" applyBorder="1" applyAlignment="1" applyProtection="1">
      <alignment horizontal="center" vertical="center" wrapText="1"/>
      <protection locked="0"/>
    </xf>
    <xf numFmtId="0" fontId="7" fillId="10" borderId="17" xfId="0" applyFont="1" applyFill="1" applyBorder="1" applyAlignment="1" applyProtection="1">
      <alignment horizontal="center" vertical="center" wrapText="1"/>
      <protection locked="0"/>
    </xf>
    <xf numFmtId="0" fontId="14" fillId="0" borderId="0" xfId="13" applyFont="1" applyAlignment="1" applyProtection="1">
      <alignment horizontal="left" vertical="center"/>
    </xf>
    <xf numFmtId="3" fontId="7" fillId="10" borderId="26" xfId="0" applyNumberFormat="1" applyFont="1" applyFill="1" applyBorder="1" applyAlignment="1" applyProtection="1">
      <alignment horizontal="center" vertical="center"/>
      <protection locked="0"/>
    </xf>
    <xf numFmtId="0" fontId="7" fillId="10" borderId="84" xfId="0" applyFont="1" applyFill="1" applyBorder="1" applyAlignment="1" applyProtection="1">
      <alignment horizontal="left" vertical="center"/>
      <protection locked="0"/>
    </xf>
    <xf numFmtId="0" fontId="7" fillId="10" borderId="47" xfId="0" applyFont="1" applyFill="1" applyBorder="1" applyAlignment="1" applyProtection="1">
      <alignment horizontal="left" vertical="center"/>
      <protection locked="0"/>
    </xf>
    <xf numFmtId="0" fontId="7" fillId="10" borderId="85" xfId="0" applyFont="1" applyFill="1" applyBorder="1" applyAlignment="1" applyProtection="1">
      <alignment horizontal="left" vertical="center"/>
      <protection locked="0"/>
    </xf>
    <xf numFmtId="0" fontId="7" fillId="10" borderId="86" xfId="0" applyFont="1" applyFill="1" applyBorder="1" applyAlignment="1" applyProtection="1">
      <alignment horizontal="left" vertical="center"/>
      <protection locked="0"/>
    </xf>
    <xf numFmtId="0" fontId="7" fillId="10" borderId="1" xfId="0" applyFont="1" applyFill="1" applyBorder="1" applyAlignment="1" applyProtection="1">
      <alignment horizontal="left" vertical="center"/>
      <protection locked="0"/>
    </xf>
    <xf numFmtId="0" fontId="7" fillId="10" borderId="87" xfId="0" applyFont="1" applyFill="1" applyBorder="1" applyAlignment="1" applyProtection="1">
      <alignment horizontal="left" vertical="center"/>
      <protection locked="0"/>
    </xf>
    <xf numFmtId="0" fontId="42" fillId="20" borderId="18" xfId="0" applyFont="1" applyFill="1" applyBorder="1" applyAlignment="1">
      <alignment horizontal="center" vertical="center" wrapText="1"/>
    </xf>
    <xf numFmtId="0" fontId="42" fillId="20" borderId="16" xfId="0" applyFont="1" applyFill="1" applyBorder="1" applyAlignment="1">
      <alignment horizontal="center" vertical="center" wrapText="1"/>
    </xf>
    <xf numFmtId="0" fontId="42" fillId="20" borderId="17" xfId="0" applyFont="1" applyFill="1" applyBorder="1" applyAlignment="1">
      <alignment horizontal="center" vertical="center" wrapText="1"/>
    </xf>
    <xf numFmtId="0" fontId="3" fillId="2" borderId="0" xfId="0" applyFont="1" applyFill="1" applyAlignment="1">
      <alignment horizontal="center" vertical="center"/>
    </xf>
    <xf numFmtId="0" fontId="4" fillId="2" borderId="0" xfId="0" applyFont="1" applyFill="1" applyAlignment="1">
      <alignment horizontal="left" vertical="center" wrapText="1"/>
    </xf>
    <xf numFmtId="0" fontId="8" fillId="2" borderId="0" xfId="0" applyFont="1" applyFill="1" applyAlignment="1">
      <alignment horizontal="center" vertical="top"/>
    </xf>
    <xf numFmtId="0" fontId="5" fillId="2" borderId="0" xfId="0" applyFont="1" applyFill="1" applyAlignment="1">
      <alignment horizontal="left" vertical="center"/>
    </xf>
    <xf numFmtId="0" fontId="15" fillId="21" borderId="0" xfId="0" applyFont="1" applyFill="1" applyAlignment="1">
      <alignment horizontal="left" vertical="center"/>
    </xf>
    <xf numFmtId="0" fontId="14" fillId="0" borderId="0" xfId="0" applyFont="1" applyAlignment="1">
      <alignment horizontal="left" vertical="center"/>
    </xf>
    <xf numFmtId="0" fontId="5" fillId="10" borderId="2" xfId="0" applyFont="1" applyFill="1" applyBorder="1" applyAlignment="1" applyProtection="1">
      <alignment horizontal="left" vertical="center" wrapText="1"/>
      <protection locked="0"/>
    </xf>
    <xf numFmtId="0" fontId="5" fillId="10" borderId="39" xfId="0" applyFont="1" applyFill="1" applyBorder="1" applyAlignment="1" applyProtection="1">
      <alignment horizontal="left" vertical="center" wrapText="1"/>
      <protection locked="0"/>
    </xf>
    <xf numFmtId="0" fontId="5" fillId="10" borderId="3" xfId="0" applyFont="1" applyFill="1" applyBorder="1" applyAlignment="1" applyProtection="1">
      <alignment horizontal="left" vertical="center" wrapText="1"/>
      <protection locked="0"/>
    </xf>
    <xf numFmtId="0" fontId="14" fillId="0" borderId="0" xfId="0" applyFont="1" applyAlignment="1">
      <alignment horizontal="center" vertical="center"/>
    </xf>
    <xf numFmtId="0" fontId="14" fillId="0" borderId="70" xfId="0" applyFont="1" applyBorder="1" applyAlignment="1">
      <alignment horizontal="center" vertical="center"/>
    </xf>
    <xf numFmtId="1" fontId="5" fillId="10" borderId="2" xfId="0" applyNumberFormat="1" applyFont="1" applyFill="1" applyBorder="1" applyAlignment="1" applyProtection="1">
      <alignment horizontal="left" vertical="center"/>
      <protection locked="0"/>
    </xf>
    <xf numFmtId="1" fontId="5" fillId="10" borderId="39" xfId="0" applyNumberFormat="1" applyFont="1" applyFill="1" applyBorder="1" applyAlignment="1" applyProtection="1">
      <alignment horizontal="left" vertical="center"/>
      <protection locked="0"/>
    </xf>
    <xf numFmtId="1" fontId="5" fillId="10" borderId="3" xfId="0" applyNumberFormat="1" applyFont="1" applyFill="1" applyBorder="1" applyAlignment="1" applyProtection="1">
      <alignment horizontal="left" vertical="center"/>
      <protection locked="0"/>
    </xf>
    <xf numFmtId="0" fontId="42" fillId="20" borderId="18" xfId="0" applyFont="1" applyFill="1" applyBorder="1" applyAlignment="1">
      <alignment horizontal="left" vertical="center"/>
    </xf>
    <xf numFmtId="0" fontId="42" fillId="20" borderId="16" xfId="0" applyFont="1" applyFill="1" applyBorder="1" applyAlignment="1">
      <alignment horizontal="left" vertical="center"/>
    </xf>
    <xf numFmtId="0" fontId="42" fillId="20" borderId="25" xfId="0" applyFont="1" applyFill="1" applyBorder="1" applyAlignment="1">
      <alignment horizontal="left" vertical="center"/>
    </xf>
    <xf numFmtId="0" fontId="42" fillId="20" borderId="5" xfId="0" applyFont="1" applyFill="1" applyBorder="1" applyAlignment="1">
      <alignment horizontal="left" vertical="center"/>
    </xf>
    <xf numFmtId="0" fontId="42" fillId="20" borderId="82" xfId="0" applyFont="1" applyFill="1" applyBorder="1" applyAlignment="1">
      <alignment horizontal="left" vertical="center"/>
    </xf>
    <xf numFmtId="0" fontId="42" fillId="20" borderId="81" xfId="0" applyFont="1" applyFill="1" applyBorder="1" applyAlignment="1">
      <alignment horizontal="left" vertical="center"/>
    </xf>
    <xf numFmtId="1" fontId="5" fillId="10" borderId="2" xfId="0" applyNumberFormat="1" applyFont="1" applyFill="1" applyBorder="1" applyAlignment="1" applyProtection="1">
      <alignment horizontal="left" vertical="center" wrapText="1"/>
      <protection locked="0"/>
    </xf>
    <xf numFmtId="1" fontId="5" fillId="10" borderId="39" xfId="0" applyNumberFormat="1" applyFont="1" applyFill="1" applyBorder="1" applyAlignment="1" applyProtection="1">
      <alignment horizontal="left" vertical="center" wrapText="1"/>
      <protection locked="0"/>
    </xf>
    <xf numFmtId="1" fontId="5" fillId="10" borderId="3" xfId="0" applyNumberFormat="1" applyFont="1" applyFill="1" applyBorder="1" applyAlignment="1" applyProtection="1">
      <alignment horizontal="left" vertical="center" wrapText="1"/>
      <protection locked="0"/>
    </xf>
    <xf numFmtId="0" fontId="7" fillId="10" borderId="2" xfId="0" applyFont="1" applyFill="1" applyBorder="1" applyAlignment="1" applyProtection="1">
      <alignment horizontal="left" vertical="center" wrapText="1"/>
      <protection locked="0"/>
    </xf>
    <xf numFmtId="0" fontId="7" fillId="10" borderId="39" xfId="0" applyFont="1" applyFill="1" applyBorder="1" applyAlignment="1" applyProtection="1">
      <alignment horizontal="left" vertical="center" wrapText="1"/>
      <protection locked="0"/>
    </xf>
    <xf numFmtId="0" fontId="7" fillId="10" borderId="3" xfId="0" applyFont="1" applyFill="1" applyBorder="1" applyAlignment="1" applyProtection="1">
      <alignment horizontal="left" vertical="center" wrapText="1"/>
      <protection locked="0"/>
    </xf>
    <xf numFmtId="0" fontId="14" fillId="0" borderId="0" xfId="0" applyFont="1" applyAlignment="1">
      <alignment horizontal="right" vertical="center" wrapText="1" indent="1"/>
    </xf>
    <xf numFmtId="0" fontId="14" fillId="0" borderId="70" xfId="0" applyFont="1" applyBorder="1" applyAlignment="1">
      <alignment horizontal="right" vertical="center" wrapText="1" indent="1"/>
    </xf>
    <xf numFmtId="0" fontId="7" fillId="0" borderId="2" xfId="0" applyFont="1" applyBorder="1" applyAlignment="1">
      <alignment horizontal="left" vertical="center" indent="2"/>
    </xf>
    <xf numFmtId="0" fontId="7" fillId="0" borderId="39" xfId="0" applyFont="1" applyBorder="1" applyAlignment="1">
      <alignment horizontal="left" vertical="center" indent="2"/>
    </xf>
    <xf numFmtId="0" fontId="7" fillId="0" borderId="2" xfId="0" applyFont="1" applyBorder="1" applyAlignment="1">
      <alignment horizontal="center" vertical="center"/>
    </xf>
    <xf numFmtId="0" fontId="7" fillId="0" borderId="39" xfId="0" applyFont="1" applyBorder="1" applyAlignment="1">
      <alignment horizontal="center" vertical="center"/>
    </xf>
    <xf numFmtId="0" fontId="114" fillId="20" borderId="26" xfId="13" applyFont="1" applyFill="1" applyBorder="1" applyAlignment="1" applyProtection="1">
      <alignment horizontal="center" vertical="center" wrapText="1"/>
    </xf>
    <xf numFmtId="0" fontId="14" fillId="20" borderId="18" xfId="0" applyFont="1" applyFill="1" applyBorder="1" applyAlignment="1">
      <alignment horizontal="left" vertical="center"/>
    </xf>
    <xf numFmtId="0" fontId="14" fillId="20" borderId="17" xfId="0" applyFont="1" applyFill="1" applyBorder="1" applyAlignment="1">
      <alignment horizontal="left" vertical="center"/>
    </xf>
    <xf numFmtId="0" fontId="14" fillId="20" borderId="83" xfId="0" applyFont="1" applyFill="1" applyBorder="1" applyAlignment="1">
      <alignment horizontal="center" vertical="center" wrapText="1"/>
    </xf>
    <xf numFmtId="0" fontId="14" fillId="20" borderId="53" xfId="0" applyFont="1" applyFill="1" applyBorder="1" applyAlignment="1">
      <alignment horizontal="center" vertical="center" wrapText="1"/>
    </xf>
    <xf numFmtId="0" fontId="14" fillId="20" borderId="52" xfId="0" applyFont="1" applyFill="1" applyBorder="1" applyAlignment="1">
      <alignment horizontal="center" vertical="center" wrapText="1"/>
    </xf>
    <xf numFmtId="0" fontId="14" fillId="20" borderId="18" xfId="0" applyFont="1" applyFill="1" applyBorder="1" applyAlignment="1">
      <alignment horizontal="center" vertical="center" wrapText="1"/>
    </xf>
    <xf numFmtId="0" fontId="14" fillId="20" borderId="17" xfId="0" applyFont="1" applyFill="1" applyBorder="1" applyAlignment="1">
      <alignment horizontal="center" vertical="center" wrapText="1"/>
    </xf>
    <xf numFmtId="0" fontId="114" fillId="20" borderId="18" xfId="13" applyFont="1" applyFill="1" applyBorder="1" applyAlignment="1" applyProtection="1">
      <alignment horizontal="center" vertical="center" wrapText="1"/>
    </xf>
    <xf numFmtId="0" fontId="114" fillId="20" borderId="17" xfId="13" applyFont="1" applyFill="1" applyBorder="1" applyAlignment="1" applyProtection="1">
      <alignment horizontal="center" vertical="center" wrapText="1"/>
    </xf>
    <xf numFmtId="0" fontId="114" fillId="0" borderId="0" xfId="13" applyFont="1" applyAlignment="1" applyProtection="1">
      <alignment horizontal="center" vertical="center" wrapText="1"/>
    </xf>
    <xf numFmtId="0" fontId="42" fillId="20" borderId="25" xfId="0" applyFont="1" applyFill="1" applyBorder="1" applyAlignment="1">
      <alignment horizontal="center" vertical="center" wrapText="1"/>
    </xf>
    <xf numFmtId="0" fontId="42" fillId="20" borderId="35" xfId="0" applyFont="1" applyFill="1" applyBorder="1" applyAlignment="1">
      <alignment horizontal="center" vertical="center" wrapText="1"/>
    </xf>
    <xf numFmtId="0" fontId="42" fillId="20" borderId="10" xfId="0" applyFont="1" applyFill="1" applyBorder="1" applyAlignment="1">
      <alignment horizontal="center" vertical="center" wrapText="1"/>
    </xf>
    <xf numFmtId="0" fontId="42" fillId="20" borderId="9" xfId="0" applyFont="1" applyFill="1" applyBorder="1" applyAlignment="1">
      <alignment horizontal="center" vertical="center" wrapText="1"/>
    </xf>
    <xf numFmtId="3" fontId="11" fillId="10" borderId="18" xfId="0" applyNumberFormat="1" applyFont="1" applyFill="1" applyBorder="1" applyAlignment="1" applyProtection="1">
      <alignment horizontal="center" vertical="center"/>
      <protection locked="0"/>
    </xf>
    <xf numFmtId="3" fontId="11" fillId="10" borderId="17" xfId="0" applyNumberFormat="1" applyFont="1" applyFill="1" applyBorder="1" applyAlignment="1" applyProtection="1">
      <alignment horizontal="center" vertical="center"/>
      <protection locked="0"/>
    </xf>
    <xf numFmtId="0" fontId="42" fillId="20" borderId="5" xfId="0" applyFont="1" applyFill="1" applyBorder="1" applyAlignment="1">
      <alignment horizontal="center" vertical="center" wrapText="1"/>
    </xf>
    <xf numFmtId="0" fontId="42" fillId="20" borderId="8" xfId="0" applyFont="1" applyFill="1" applyBorder="1" applyAlignment="1">
      <alignment horizontal="center" vertical="center" wrapText="1"/>
    </xf>
    <xf numFmtId="0" fontId="42" fillId="20" borderId="17" xfId="0" applyFont="1" applyFill="1" applyBorder="1" applyAlignment="1">
      <alignment horizontal="left" vertical="center"/>
    </xf>
    <xf numFmtId="3" fontId="11" fillId="10" borderId="16" xfId="0" applyNumberFormat="1" applyFont="1" applyFill="1" applyBorder="1" applyAlignment="1" applyProtection="1">
      <alignment horizontal="center" vertical="center"/>
      <protection locked="0"/>
    </xf>
    <xf numFmtId="0" fontId="61" fillId="0" borderId="0" xfId="0" applyFont="1" applyAlignment="1">
      <alignment horizontal="left" vertical="center" wrapText="1"/>
    </xf>
    <xf numFmtId="0" fontId="65" fillId="0" borderId="28" xfId="0" applyFont="1" applyBorder="1" applyAlignment="1">
      <alignment horizontal="left" vertical="center" wrapText="1"/>
    </xf>
    <xf numFmtId="0" fontId="14" fillId="20" borderId="10" xfId="13" applyFont="1" applyFill="1" applyBorder="1" applyAlignment="1" applyProtection="1">
      <alignment horizontal="left" vertical="center"/>
    </xf>
    <xf numFmtId="0" fontId="14" fillId="20" borderId="9" xfId="13" applyFont="1" applyFill="1" applyBorder="1" applyAlignment="1" applyProtection="1">
      <alignment horizontal="left" vertical="center"/>
    </xf>
    <xf numFmtId="0" fontId="14" fillId="20" borderId="18" xfId="13" applyFont="1" applyFill="1" applyBorder="1" applyAlignment="1" applyProtection="1">
      <alignment horizontal="left" vertical="center"/>
    </xf>
    <xf numFmtId="0" fontId="14" fillId="20" borderId="17" xfId="13" applyFont="1" applyFill="1" applyBorder="1" applyAlignment="1" applyProtection="1">
      <alignment horizontal="left" vertical="center"/>
    </xf>
    <xf numFmtId="0" fontId="62" fillId="20" borderId="26" xfId="0" applyFont="1" applyFill="1" applyBorder="1" applyAlignment="1">
      <alignment horizontal="left" vertical="center"/>
    </xf>
    <xf numFmtId="0" fontId="42" fillId="20" borderId="26" xfId="0" applyFont="1" applyFill="1" applyBorder="1" applyAlignment="1">
      <alignment horizontal="left" vertical="center"/>
    </xf>
    <xf numFmtId="1" fontId="42" fillId="10" borderId="18" xfId="0" applyNumberFormat="1" applyFont="1" applyFill="1" applyBorder="1" applyAlignment="1">
      <alignment horizontal="center" vertical="center" wrapText="1"/>
    </xf>
    <xf numFmtId="0" fontId="42" fillId="10" borderId="17" xfId="0" applyFont="1" applyFill="1" applyBorder="1" applyAlignment="1">
      <alignment horizontal="center" vertical="center" wrapText="1"/>
    </xf>
    <xf numFmtId="0" fontId="7" fillId="0" borderId="12" xfId="0" applyFont="1" applyBorder="1" applyAlignment="1">
      <alignment horizontal="left" vertical="center" wrapText="1"/>
    </xf>
    <xf numFmtId="0" fontId="7" fillId="0" borderId="12" xfId="0" applyFont="1" applyBorder="1" applyAlignment="1">
      <alignment horizontal="right" vertical="center"/>
    </xf>
    <xf numFmtId="0" fontId="7" fillId="0" borderId="75" xfId="0" applyFont="1" applyBorder="1" applyAlignment="1">
      <alignment horizontal="right" vertical="center"/>
    </xf>
    <xf numFmtId="0" fontId="7" fillId="0" borderId="12" xfId="0" applyFont="1" applyBorder="1" applyAlignment="1" applyProtection="1">
      <alignment horizontal="left" vertical="center" wrapText="1"/>
      <protection locked="0"/>
    </xf>
    <xf numFmtId="0" fontId="7" fillId="0" borderId="28" xfId="0" applyFont="1" applyBorder="1" applyAlignment="1" applyProtection="1">
      <alignment horizontal="left" vertical="center" wrapText="1"/>
      <protection locked="0"/>
    </xf>
    <xf numFmtId="49" fontId="60" fillId="20" borderId="26" xfId="0" applyNumberFormat="1" applyFont="1" applyFill="1" applyBorder="1" applyAlignment="1">
      <alignment horizontal="center" vertical="center" wrapText="1"/>
    </xf>
    <xf numFmtId="0" fontId="129" fillId="20" borderId="18" xfId="13" applyFont="1" applyFill="1" applyBorder="1" applyAlignment="1" applyProtection="1">
      <alignment horizontal="center" vertical="center" wrapText="1"/>
    </xf>
    <xf numFmtId="0" fontId="129" fillId="20" borderId="16" xfId="13" applyFont="1" applyFill="1" applyBorder="1" applyAlignment="1" applyProtection="1">
      <alignment horizontal="center" vertical="center" wrapText="1"/>
    </xf>
    <xf numFmtId="0" fontId="129" fillId="20" borderId="26" xfId="13" applyFont="1" applyFill="1" applyBorder="1" applyAlignment="1" applyProtection="1">
      <alignment horizontal="center" vertical="center" wrapText="1"/>
    </xf>
    <xf numFmtId="0" fontId="7" fillId="0" borderId="0" xfId="0" applyFont="1" applyAlignment="1">
      <alignment horizontal="left" vertical="center" wrapText="1"/>
    </xf>
    <xf numFmtId="3" fontId="7" fillId="0" borderId="0" xfId="0" applyNumberFormat="1" applyFont="1" applyAlignment="1">
      <alignment horizontal="center" vertical="center"/>
    </xf>
    <xf numFmtId="0" fontId="115" fillId="0" borderId="0" xfId="0" applyFont="1" applyAlignment="1">
      <alignment horizontal="center" vertical="center" wrapText="1"/>
    </xf>
    <xf numFmtId="3" fontId="11" fillId="10" borderId="26" xfId="0" applyNumberFormat="1" applyFont="1" applyFill="1" applyBorder="1" applyAlignment="1">
      <alignment horizontal="center" vertical="center"/>
    </xf>
    <xf numFmtId="0" fontId="7" fillId="0" borderId="0" xfId="0" applyFont="1" applyAlignment="1">
      <alignment horizontal="center" vertical="center" wrapText="1"/>
    </xf>
    <xf numFmtId="3" fontId="42" fillId="10" borderId="2" xfId="0" applyNumberFormat="1" applyFont="1" applyFill="1" applyBorder="1" applyAlignment="1" applyProtection="1">
      <alignment horizontal="left" vertical="center"/>
      <protection locked="0"/>
    </xf>
    <xf numFmtId="3" fontId="42" fillId="10" borderId="39" xfId="0" applyNumberFormat="1" applyFont="1" applyFill="1" applyBorder="1" applyAlignment="1" applyProtection="1">
      <alignment horizontal="left" vertical="center"/>
      <protection locked="0"/>
    </xf>
    <xf numFmtId="3" fontId="42" fillId="10" borderId="3" xfId="0" applyNumberFormat="1" applyFont="1" applyFill="1" applyBorder="1" applyAlignment="1" applyProtection="1">
      <alignment horizontal="left" vertical="center"/>
      <protection locked="0"/>
    </xf>
    <xf numFmtId="4" fontId="7" fillId="10" borderId="26" xfId="0" applyNumberFormat="1" applyFont="1" applyFill="1" applyBorder="1" applyAlignment="1" applyProtection="1">
      <alignment horizontal="center" vertical="center"/>
      <protection locked="0"/>
    </xf>
    <xf numFmtId="0" fontId="7" fillId="0" borderId="26" xfId="0" applyFont="1" applyBorder="1" applyAlignment="1">
      <alignment horizontal="left" vertical="center" wrapText="1"/>
    </xf>
    <xf numFmtId="0" fontId="67" fillId="0" borderId="0" xfId="0" applyFont="1" applyAlignment="1">
      <alignment horizontal="left" wrapText="1"/>
    </xf>
    <xf numFmtId="0" fontId="115" fillId="20" borderId="26" xfId="0" applyFont="1" applyFill="1" applyBorder="1" applyAlignment="1">
      <alignment horizontal="center" vertical="center"/>
    </xf>
    <xf numFmtId="0" fontId="7" fillId="0" borderId="0" xfId="0" applyFont="1" applyAlignment="1">
      <alignment horizontal="left" vertical="center"/>
    </xf>
    <xf numFmtId="0" fontId="118" fillId="0" borderId="0" xfId="0" applyFont="1" applyAlignment="1">
      <alignment horizontal="left" vertical="center" wrapText="1"/>
    </xf>
    <xf numFmtId="0" fontId="115" fillId="20" borderId="18" xfId="0" applyFont="1" applyFill="1" applyBorder="1" applyAlignment="1">
      <alignment horizontal="center" vertical="center"/>
    </xf>
    <xf numFmtId="0" fontId="115" fillId="20" borderId="17" xfId="0" applyFont="1" applyFill="1" applyBorder="1" applyAlignment="1">
      <alignment horizontal="center" vertical="center"/>
    </xf>
    <xf numFmtId="0" fontId="61" fillId="0" borderId="70" xfId="0" applyFont="1" applyBorder="1" applyAlignment="1">
      <alignment horizontal="left" vertical="center" wrapText="1"/>
    </xf>
    <xf numFmtId="0" fontId="115" fillId="20" borderId="25" xfId="0" applyFont="1" applyFill="1" applyBorder="1" applyAlignment="1">
      <alignment horizontal="center" vertical="center"/>
    </xf>
    <xf numFmtId="0" fontId="115" fillId="20" borderId="35" xfId="0" applyFont="1" applyFill="1" applyBorder="1" applyAlignment="1">
      <alignment horizontal="center" vertical="center"/>
    </xf>
    <xf numFmtId="0" fontId="7" fillId="0" borderId="18"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3" fontId="42" fillId="10" borderId="2" xfId="0" applyNumberFormat="1" applyFont="1" applyFill="1" applyBorder="1" applyAlignment="1" applyProtection="1">
      <alignment horizontal="center" vertical="center"/>
      <protection locked="0"/>
    </xf>
    <xf numFmtId="3" fontId="42" fillId="10" borderId="3" xfId="0" applyNumberFormat="1" applyFont="1" applyFill="1" applyBorder="1" applyAlignment="1" applyProtection="1">
      <alignment horizontal="center" vertical="center"/>
      <protection locked="0"/>
    </xf>
    <xf numFmtId="0" fontId="15" fillId="6" borderId="0" xfId="0" applyFont="1" applyFill="1" applyAlignment="1">
      <alignment horizontal="left" vertical="center"/>
    </xf>
    <xf numFmtId="0" fontId="42" fillId="6" borderId="0" xfId="0" applyFont="1" applyFill="1" applyAlignment="1">
      <alignment horizontal="left" vertical="center" wrapText="1"/>
    </xf>
    <xf numFmtId="0" fontId="5" fillId="6" borderId="51" xfId="0" applyFont="1" applyFill="1" applyBorder="1" applyAlignment="1">
      <alignment horizontal="left" vertical="top" wrapText="1"/>
    </xf>
    <xf numFmtId="0" fontId="5" fillId="6" borderId="27" xfId="0" applyFont="1" applyFill="1" applyBorder="1" applyAlignment="1">
      <alignment horizontal="left" vertical="top" wrapText="1"/>
    </xf>
    <xf numFmtId="0" fontId="5" fillId="6" borderId="71" xfId="0" applyFont="1" applyFill="1" applyBorder="1" applyAlignment="1">
      <alignment horizontal="left" vertical="top" wrapText="1"/>
    </xf>
    <xf numFmtId="0" fontId="5" fillId="6" borderId="54" xfId="0" applyFont="1" applyFill="1" applyBorder="1" applyAlignment="1">
      <alignment horizontal="left" vertical="top" wrapText="1"/>
    </xf>
    <xf numFmtId="0" fontId="7" fillId="0" borderId="72" xfId="0" applyFont="1" applyBorder="1" applyAlignment="1">
      <alignment horizontal="left" vertical="center" wrapText="1"/>
    </xf>
    <xf numFmtId="0" fontId="7" fillId="0" borderId="28" xfId="0" applyFont="1" applyBorder="1" applyAlignment="1">
      <alignment horizontal="left" vertical="center" wrapText="1"/>
    </xf>
    <xf numFmtId="0" fontId="7" fillId="0" borderId="71" xfId="0" applyFont="1" applyBorder="1" applyAlignment="1">
      <alignment horizontal="left" vertical="center" wrapText="1"/>
    </xf>
    <xf numFmtId="0" fontId="33" fillId="0" borderId="72" xfId="0" applyFont="1" applyBorder="1" applyAlignment="1">
      <alignment horizontal="center" vertical="center"/>
    </xf>
    <xf numFmtId="0" fontId="33" fillId="0" borderId="71" xfId="0" applyFont="1" applyBorder="1" applyAlignment="1">
      <alignment horizontal="center" vertical="center"/>
    </xf>
    <xf numFmtId="0" fontId="33" fillId="0" borderId="6" xfId="0" applyFont="1" applyBorder="1" applyAlignment="1">
      <alignment horizontal="center" vertical="center"/>
    </xf>
    <xf numFmtId="0" fontId="33" fillId="0" borderId="51" xfId="0" applyFont="1" applyBorder="1" applyAlignment="1">
      <alignment horizontal="center" vertical="center"/>
    </xf>
    <xf numFmtId="0" fontId="7" fillId="6" borderId="26" xfId="0" applyFont="1" applyFill="1" applyBorder="1" applyAlignment="1">
      <alignment horizontal="left" vertical="center" wrapText="1"/>
    </xf>
    <xf numFmtId="0" fontId="126" fillId="6" borderId="0" xfId="13" applyFont="1" applyFill="1" applyAlignment="1" applyProtection="1">
      <alignment horizontal="center" vertical="center" wrapText="1"/>
    </xf>
    <xf numFmtId="0" fontId="115" fillId="20" borderId="24" xfId="0" applyFont="1" applyFill="1" applyBorder="1" applyAlignment="1">
      <alignment horizontal="center" vertical="center"/>
    </xf>
    <xf numFmtId="0" fontId="115" fillId="20" borderId="23" xfId="0" applyFont="1" applyFill="1" applyBorder="1" applyAlignment="1">
      <alignment horizontal="center" vertical="center"/>
    </xf>
    <xf numFmtId="0" fontId="115" fillId="20" borderId="6" xfId="0" applyFont="1" applyFill="1" applyBorder="1" applyAlignment="1">
      <alignment horizontal="center" vertical="center"/>
    </xf>
    <xf numFmtId="0" fontId="115" fillId="20" borderId="7" xfId="0" applyFont="1" applyFill="1" applyBorder="1" applyAlignment="1">
      <alignment horizontal="center" vertical="center"/>
    </xf>
    <xf numFmtId="0" fontId="115" fillId="20" borderId="51" xfId="0" applyFont="1" applyFill="1" applyBorder="1" applyAlignment="1">
      <alignment horizontal="center" vertical="center"/>
    </xf>
    <xf numFmtId="0" fontId="115" fillId="20" borderId="24" xfId="0" applyFont="1" applyFill="1" applyBorder="1" applyAlignment="1">
      <alignment horizontal="center" vertical="center" wrapText="1"/>
    </xf>
    <xf numFmtId="0" fontId="115" fillId="20" borderId="23" xfId="0" applyFont="1" applyFill="1" applyBorder="1" applyAlignment="1">
      <alignment horizontal="center" vertical="center" wrapText="1"/>
    </xf>
    <xf numFmtId="0" fontId="7" fillId="0" borderId="6" xfId="0" applyFont="1" applyBorder="1" applyAlignment="1">
      <alignment horizontal="left" vertical="center"/>
    </xf>
    <xf numFmtId="0" fontId="7" fillId="0" borderId="7" xfId="0" applyFont="1" applyBorder="1" applyAlignment="1">
      <alignment horizontal="left" vertical="center"/>
    </xf>
    <xf numFmtId="0" fontId="7" fillId="0" borderId="51" xfId="0" applyFont="1" applyBorder="1" applyAlignment="1">
      <alignment horizontal="left" vertical="center"/>
    </xf>
    <xf numFmtId="0" fontId="0" fillId="0" borderId="28" xfId="0" applyBorder="1" applyAlignment="1">
      <alignment horizontal="left" vertical="center" wrapText="1"/>
    </xf>
    <xf numFmtId="0" fontId="0" fillId="0" borderId="71" xfId="0" applyBorder="1" applyAlignment="1">
      <alignment horizontal="left" vertical="center" wrapText="1"/>
    </xf>
    <xf numFmtId="0" fontId="7" fillId="0" borderId="69" xfId="0" applyFont="1" applyBorder="1" applyAlignment="1">
      <alignment horizontal="left" vertical="center" wrapText="1"/>
    </xf>
    <xf numFmtId="0" fontId="0" fillId="0" borderId="67" xfId="0" applyBorder="1" applyAlignment="1">
      <alignment horizontal="left" vertical="center" wrapText="1"/>
    </xf>
    <xf numFmtId="0" fontId="0" fillId="0" borderId="68" xfId="0" applyBorder="1" applyAlignment="1">
      <alignment horizontal="left" vertical="center" wrapText="1"/>
    </xf>
    <xf numFmtId="0" fontId="33" fillId="0" borderId="69" xfId="0" applyFont="1" applyBorder="1" applyAlignment="1">
      <alignment horizontal="center" vertical="center"/>
    </xf>
    <xf numFmtId="0" fontId="33" fillId="0" borderId="68" xfId="0" applyFont="1" applyBorder="1" applyAlignment="1">
      <alignment horizontal="center" vertical="center"/>
    </xf>
    <xf numFmtId="0" fontId="14" fillId="0" borderId="69" xfId="0" applyFont="1" applyBorder="1" applyAlignment="1">
      <alignment horizontal="left" vertical="center" wrapText="1"/>
    </xf>
    <xf numFmtId="0" fontId="14" fillId="0" borderId="67" xfId="0" applyFont="1" applyBorder="1" applyAlignment="1">
      <alignment horizontal="left" vertical="center" wrapText="1"/>
    </xf>
    <xf numFmtId="0" fontId="14" fillId="0" borderId="68" xfId="0" applyFont="1" applyBorder="1" applyAlignment="1">
      <alignment horizontal="left" vertical="center" wrapText="1"/>
    </xf>
    <xf numFmtId="3" fontId="7" fillId="10" borderId="69" xfId="0" applyNumberFormat="1" applyFont="1" applyFill="1" applyBorder="1" applyAlignment="1" applyProtection="1">
      <alignment horizontal="center" vertical="top"/>
      <protection locked="0"/>
    </xf>
    <xf numFmtId="3" fontId="7" fillId="10" borderId="68" xfId="0" applyNumberFormat="1" applyFont="1" applyFill="1" applyBorder="1" applyAlignment="1" applyProtection="1">
      <alignment horizontal="center" vertical="top"/>
      <protection locked="0"/>
    </xf>
    <xf numFmtId="3" fontId="7" fillId="10" borderId="24" xfId="0" applyNumberFormat="1" applyFont="1" applyFill="1" applyBorder="1" applyAlignment="1" applyProtection="1">
      <alignment horizontal="center" vertical="top"/>
      <protection locked="0"/>
    </xf>
    <xf numFmtId="3" fontId="7" fillId="10" borderId="23" xfId="0" applyNumberFormat="1" applyFont="1" applyFill="1" applyBorder="1" applyAlignment="1" applyProtection="1">
      <alignment horizontal="center" vertical="top"/>
      <protection locked="0"/>
    </xf>
    <xf numFmtId="3" fontId="7" fillId="10" borderId="10" xfId="0" applyNumberFormat="1" applyFont="1" applyFill="1" applyBorder="1" applyAlignment="1" applyProtection="1">
      <alignment horizontal="center" vertical="top"/>
      <protection locked="0"/>
    </xf>
    <xf numFmtId="3" fontId="7" fillId="10" borderId="9" xfId="0" applyNumberFormat="1" applyFont="1" applyFill="1" applyBorder="1" applyAlignment="1" applyProtection="1">
      <alignment horizontal="center" vertical="top"/>
      <protection locked="0"/>
    </xf>
    <xf numFmtId="0" fontId="7" fillId="10" borderId="10" xfId="0" applyFont="1" applyFill="1" applyBorder="1" applyAlignment="1" applyProtection="1">
      <alignment horizontal="left" vertical="center"/>
      <protection locked="0"/>
    </xf>
    <xf numFmtId="0" fontId="7" fillId="10" borderId="8" xfId="0" applyFont="1" applyFill="1" applyBorder="1" applyAlignment="1" applyProtection="1">
      <alignment horizontal="left" vertical="center"/>
      <protection locked="0"/>
    </xf>
    <xf numFmtId="0" fontId="7" fillId="10" borderId="9" xfId="0" applyFont="1" applyFill="1" applyBorder="1" applyAlignment="1" applyProtection="1">
      <alignment horizontal="left" vertical="center"/>
      <protection locked="0"/>
    </xf>
    <xf numFmtId="0" fontId="7" fillId="10" borderId="0" xfId="0" applyFont="1" applyFill="1" applyAlignment="1">
      <alignment horizontal="left" vertical="center"/>
    </xf>
    <xf numFmtId="0" fontId="7" fillId="10" borderId="23" xfId="0" applyFont="1" applyFill="1" applyBorder="1" applyAlignment="1">
      <alignment horizontal="left" vertical="center"/>
    </xf>
    <xf numFmtId="0" fontId="7" fillId="10" borderId="9" xfId="0" applyFont="1" applyFill="1" applyBorder="1" applyAlignment="1">
      <alignment horizontal="left" vertical="center"/>
    </xf>
    <xf numFmtId="0" fontId="67" fillId="0" borderId="0" xfId="0" applyFont="1" applyAlignment="1">
      <alignment horizontal="left" vertical="center" wrapText="1"/>
    </xf>
    <xf numFmtId="0" fontId="114" fillId="20" borderId="25" xfId="13" applyFont="1" applyFill="1" applyBorder="1" applyAlignment="1" applyProtection="1">
      <alignment horizontal="center" vertical="center" wrapText="1"/>
    </xf>
    <xf numFmtId="0" fontId="114" fillId="20" borderId="35" xfId="13" applyFont="1" applyFill="1" applyBorder="1" applyAlignment="1" applyProtection="1">
      <alignment horizontal="center" vertical="center" wrapText="1"/>
    </xf>
    <xf numFmtId="0" fontId="114" fillId="20" borderId="24" xfId="13" applyFont="1" applyFill="1" applyBorder="1" applyAlignment="1" applyProtection="1">
      <alignment horizontal="center" vertical="center" wrapText="1"/>
    </xf>
    <xf numFmtId="0" fontId="114" fillId="20" borderId="23" xfId="13" applyFont="1" applyFill="1" applyBorder="1" applyAlignment="1" applyProtection="1">
      <alignment horizontal="center" vertical="center" wrapText="1"/>
    </xf>
    <xf numFmtId="0" fontId="42" fillId="0" borderId="18" xfId="0" applyFont="1" applyBorder="1" applyAlignment="1">
      <alignment horizontal="left" vertical="center" wrapText="1"/>
    </xf>
    <xf numFmtId="0" fontId="42" fillId="0" borderId="16" xfId="0" applyFont="1" applyBorder="1" applyAlignment="1">
      <alignment horizontal="left" vertical="center" wrapText="1"/>
    </xf>
    <xf numFmtId="0" fontId="42" fillId="0" borderId="17" xfId="0" applyFont="1" applyBorder="1" applyAlignment="1">
      <alignment horizontal="left" vertical="center" wrapText="1"/>
    </xf>
    <xf numFmtId="3" fontId="42" fillId="10" borderId="84" xfId="0" applyNumberFormat="1" applyFont="1" applyFill="1" applyBorder="1" applyAlignment="1" applyProtection="1">
      <alignment horizontal="left" vertical="top" wrapText="1"/>
      <protection locked="0"/>
    </xf>
    <xf numFmtId="3" fontId="42" fillId="10" borderId="47" xfId="0" applyNumberFormat="1" applyFont="1" applyFill="1" applyBorder="1" applyAlignment="1" applyProtection="1">
      <alignment horizontal="left" vertical="top" wrapText="1"/>
      <protection locked="0"/>
    </xf>
    <xf numFmtId="3" fontId="42" fillId="10" borderId="85" xfId="0" applyNumberFormat="1" applyFont="1" applyFill="1" applyBorder="1" applyAlignment="1" applyProtection="1">
      <alignment horizontal="left" vertical="top" wrapText="1"/>
      <protection locked="0"/>
    </xf>
    <xf numFmtId="3" fontId="42" fillId="10" borderId="86" xfId="0" applyNumberFormat="1" applyFont="1" applyFill="1" applyBorder="1" applyAlignment="1" applyProtection="1">
      <alignment horizontal="left" vertical="top" wrapText="1"/>
      <protection locked="0"/>
    </xf>
    <xf numFmtId="3" fontId="42" fillId="10" borderId="1" xfId="0" applyNumberFormat="1" applyFont="1" applyFill="1" applyBorder="1" applyAlignment="1" applyProtection="1">
      <alignment horizontal="left" vertical="top" wrapText="1"/>
      <protection locked="0"/>
    </xf>
    <xf numFmtId="3" fontId="42" fillId="10" borderId="87" xfId="0" applyNumberFormat="1" applyFont="1" applyFill="1" applyBorder="1" applyAlignment="1" applyProtection="1">
      <alignment horizontal="left" vertical="top" wrapText="1"/>
      <protection locked="0"/>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51" xfId="0" applyFont="1" applyBorder="1" applyAlignment="1">
      <alignment horizontal="left" vertical="center" wrapText="1"/>
    </xf>
    <xf numFmtId="3" fontId="7" fillId="10" borderId="25" xfId="0" applyNumberFormat="1" applyFont="1" applyFill="1" applyBorder="1" applyAlignment="1" applyProtection="1">
      <alignment horizontal="center" vertical="center"/>
      <protection locked="0"/>
    </xf>
    <xf numFmtId="3" fontId="7" fillId="10" borderId="35" xfId="0" applyNumberFormat="1" applyFont="1" applyFill="1" applyBorder="1" applyAlignment="1" applyProtection="1">
      <alignment horizontal="center" vertical="center"/>
      <protection locked="0"/>
    </xf>
    <xf numFmtId="0" fontId="81" fillId="0" borderId="0" xfId="5" applyFont="1" applyAlignment="1">
      <alignment horizontal="left" vertical="center"/>
    </xf>
    <xf numFmtId="0" fontId="11" fillId="0" borderId="0" xfId="5" applyAlignment="1">
      <alignment horizontal="center" vertical="center"/>
    </xf>
    <xf numFmtId="0" fontId="82" fillId="0" borderId="41" xfId="5" applyFont="1" applyBorder="1" applyAlignment="1">
      <alignment horizontal="right" vertical="center" wrapText="1"/>
    </xf>
    <xf numFmtId="0" fontId="82" fillId="0" borderId="42" xfId="5" applyFont="1" applyBorder="1" applyAlignment="1">
      <alignment horizontal="right" vertical="center" wrapText="1"/>
    </xf>
    <xf numFmtId="0" fontId="82" fillId="0" borderId="42" xfId="5" applyFont="1" applyBorder="1" applyAlignment="1">
      <alignment horizontal="left" vertical="center" wrapText="1"/>
    </xf>
    <xf numFmtId="0" fontId="82" fillId="0" borderId="43" xfId="5" applyFont="1" applyBorder="1" applyAlignment="1">
      <alignment horizontal="left" vertical="center" wrapText="1"/>
    </xf>
    <xf numFmtId="0" fontId="81" fillId="0" borderId="0" xfId="5" applyFont="1" applyAlignment="1">
      <alignment horizontal="justify" vertical="center" wrapText="1"/>
    </xf>
    <xf numFmtId="0" fontId="81" fillId="0" borderId="17" xfId="5" applyFont="1" applyBorder="1" applyAlignment="1">
      <alignment horizontal="center" vertical="center"/>
    </xf>
    <xf numFmtId="0" fontId="81" fillId="0" borderId="26" xfId="5" applyFont="1" applyBorder="1" applyAlignment="1">
      <alignment horizontal="center" vertical="center"/>
    </xf>
    <xf numFmtId="0" fontId="81" fillId="0" borderId="27" xfId="5" applyFont="1" applyBorder="1" applyAlignment="1">
      <alignment horizontal="center" vertical="center"/>
    </xf>
    <xf numFmtId="0" fontId="84" fillId="16" borderId="17" xfId="5" applyFont="1" applyFill="1" applyBorder="1" applyAlignment="1">
      <alignment horizontal="left" vertical="center"/>
    </xf>
    <xf numFmtId="0" fontId="84" fillId="16" borderId="26" xfId="5" applyFont="1" applyFill="1" applyBorder="1" applyAlignment="1">
      <alignment horizontal="left" vertical="center"/>
    </xf>
    <xf numFmtId="0" fontId="81" fillId="0" borderId="17" xfId="5" applyFont="1" applyBorder="1" applyAlignment="1">
      <alignment horizontal="left" vertical="center"/>
    </xf>
    <xf numFmtId="0" fontId="81" fillId="0" borderId="26" xfId="5" applyFont="1" applyBorder="1" applyAlignment="1">
      <alignment horizontal="left" vertical="center"/>
    </xf>
    <xf numFmtId="0" fontId="86" fillId="17" borderId="17" xfId="5" applyFont="1" applyFill="1" applyBorder="1" applyAlignment="1">
      <alignment horizontal="left" vertical="center"/>
    </xf>
    <xf numFmtId="0" fontId="86" fillId="17" borderId="26" xfId="5" applyFont="1" applyFill="1" applyBorder="1" applyAlignment="1">
      <alignment horizontal="left" vertical="center"/>
    </xf>
    <xf numFmtId="0" fontId="81" fillId="0" borderId="5" xfId="5" applyFont="1" applyBorder="1" applyAlignment="1">
      <alignment horizontal="left" vertical="center"/>
    </xf>
    <xf numFmtId="0" fontId="21" fillId="13" borderId="24" xfId="0" applyFont="1" applyFill="1" applyBorder="1" applyAlignment="1">
      <alignment horizontal="center"/>
    </xf>
    <xf numFmtId="0" fontId="21" fillId="13" borderId="0" xfId="0" applyFont="1" applyFill="1" applyAlignment="1">
      <alignment horizontal="center"/>
    </xf>
  </cellXfs>
  <cellStyles count="14">
    <cellStyle name="Collegamento ipertestuale" xfId="11" builtinId="8"/>
    <cellStyle name="Migliaia" xfId="12" builtinId="3"/>
    <cellStyle name="Migliaia 2" xfId="8" xr:uid="{00000000-0005-0000-0000-000001000000}"/>
    <cellStyle name="Normale" xfId="0" builtinId="0"/>
    <cellStyle name="Normale 2" xfId="2" xr:uid="{00000000-0005-0000-0000-000003000000}"/>
    <cellStyle name="Normale 2 2" xfId="3" xr:uid="{00000000-0005-0000-0000-000004000000}"/>
    <cellStyle name="Normale 3" xfId="4" xr:uid="{00000000-0005-0000-0000-000005000000}"/>
    <cellStyle name="Normale 4" xfId="5" xr:uid="{00000000-0005-0000-0000-000006000000}"/>
    <cellStyle name="Normale 5" xfId="6" xr:uid="{00000000-0005-0000-0000-000007000000}"/>
    <cellStyle name="Normale 6" xfId="13" xr:uid="{218C8C21-FDE0-422F-9220-D326839137E4}"/>
    <cellStyle name="Percentuale" xfId="1" builtinId="5"/>
    <cellStyle name="Percentuale 2" xfId="7" xr:uid="{00000000-0005-0000-0000-000009000000}"/>
    <cellStyle name="Percentuale 2 2" xfId="10" xr:uid="{00000000-0005-0000-0000-00000A000000}"/>
    <cellStyle name="Percentuale 3" xfId="9" xr:uid="{00000000-0005-0000-0000-00000B000000}"/>
  </cellStyles>
  <dxfs count="47">
    <dxf>
      <font>
        <strike/>
        <color rgb="FFD9D9D9"/>
      </font>
    </dxf>
    <dxf>
      <font>
        <color theme="0" tint="-0.24994659260841701"/>
      </font>
      <border>
        <left/>
        <right/>
        <top/>
        <bottom/>
        <vertical/>
        <horizontal/>
      </border>
    </dxf>
    <dxf>
      <font>
        <color theme="0" tint="-0.24994659260841701"/>
      </font>
    </dxf>
    <dxf>
      <font>
        <color theme="0" tint="-0.24994659260841701"/>
      </font>
    </dxf>
    <dxf>
      <font>
        <color theme="0" tint="-0.24994659260841701"/>
      </font>
    </dxf>
    <dxf>
      <font>
        <color theme="0" tint="-0.24994659260841701"/>
      </font>
    </dxf>
    <dxf>
      <font>
        <color theme="0" tint="-0.24994659260841701"/>
      </font>
      <border>
        <left/>
        <right/>
        <top/>
        <bottom/>
        <vertical/>
        <horizontal/>
      </border>
    </dxf>
    <dxf>
      <font>
        <color theme="0" tint="-0.24994659260841701"/>
      </font>
      <fill>
        <patternFill patternType="none">
          <bgColor auto="1"/>
        </patternFill>
      </fill>
      <border>
        <left/>
        <right/>
        <top/>
        <bottom/>
        <vertical/>
        <horizontal/>
      </border>
    </dxf>
    <dxf>
      <font>
        <color theme="0" tint="-0.24994659260841701"/>
      </font>
      <fill>
        <patternFill patternType="none">
          <bgColor auto="1"/>
        </patternFill>
      </fill>
      <border>
        <left/>
        <right/>
        <top/>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14996795556505021"/>
      </font>
    </dxf>
    <dxf>
      <font>
        <strike/>
        <color theme="0" tint="-0.24994659260841701"/>
      </font>
    </dxf>
    <dxf>
      <border>
        <left/>
        <right/>
        <top/>
        <bottom/>
        <vertical/>
        <horizontal/>
      </border>
    </dxf>
    <dxf>
      <font>
        <color theme="0" tint="-0.14996795556505021"/>
      </font>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strike val="0"/>
        <color theme="0" tint="-0.14990691854609822"/>
      </font>
      <fill>
        <patternFill>
          <bgColor theme="0"/>
        </patternFill>
      </fill>
    </dxf>
    <dxf>
      <font>
        <color theme="0" tint="-0.14996795556505021"/>
      </font>
      <fill>
        <patternFill>
          <bgColor theme="0"/>
        </patternFill>
      </fill>
      <border>
        <left/>
        <right/>
        <top/>
        <bottom/>
        <vertical/>
        <horizontal/>
      </border>
    </dxf>
    <dxf>
      <font>
        <color theme="0" tint="-0.14996795556505021"/>
      </font>
      <fill>
        <patternFill>
          <bgColor theme="0"/>
        </patternFill>
      </fill>
      <border>
        <left/>
        <right/>
        <top/>
        <bottom/>
        <vertical/>
        <horizontal/>
      </border>
    </dxf>
    <dxf>
      <fill>
        <patternFill>
          <bgColor theme="0"/>
        </patternFill>
      </fill>
      <border>
        <left/>
        <right/>
        <top/>
        <bottom/>
        <vertical/>
        <horizontal/>
      </border>
    </dxf>
    <dxf>
      <fill>
        <patternFill>
          <bgColor theme="0"/>
        </patternFill>
      </fill>
      <border>
        <left/>
        <right/>
        <top/>
        <bottom/>
        <vertical/>
        <horizontal/>
      </border>
    </dxf>
    <dxf>
      <border>
        <left/>
        <right/>
        <top/>
        <bottom/>
        <vertical/>
        <horizontal/>
      </border>
    </dxf>
    <dxf>
      <font>
        <strike val="0"/>
        <color theme="0" tint="-0.14990691854609822"/>
      </font>
      <fill>
        <patternFill>
          <bgColor theme="0"/>
        </patternFill>
      </fill>
    </dxf>
    <dxf>
      <font>
        <color theme="0" tint="-0.14996795556505021"/>
      </font>
    </dxf>
    <dxf>
      <font>
        <color theme="0" tint="-0.14996795556505021"/>
      </font>
    </dxf>
    <dxf>
      <font>
        <color theme="0" tint="-0.14996795556505021"/>
      </font>
    </dxf>
    <dxf>
      <font>
        <strike val="0"/>
        <color theme="0" tint="-0.14990691854609822"/>
      </font>
      <fill>
        <patternFill>
          <bgColor theme="0"/>
        </patternFill>
      </fill>
      <border>
        <left/>
        <right/>
        <top/>
        <bottom/>
      </border>
    </dxf>
    <dxf>
      <font>
        <strike val="0"/>
        <color theme="0" tint="-0.14990691854609822"/>
      </font>
      <fill>
        <patternFill>
          <bgColor theme="0"/>
        </patternFill>
      </fill>
    </dxf>
    <dxf>
      <font>
        <color theme="0" tint="-0.14996795556505021"/>
      </font>
    </dxf>
    <dxf>
      <font>
        <color theme="0" tint="-0.14996795556505021"/>
      </font>
    </dxf>
    <dxf>
      <font>
        <strike val="0"/>
        <color theme="0" tint="-0.14990691854609822"/>
      </font>
      <fill>
        <patternFill>
          <fgColor theme="0"/>
          <bgColor theme="0"/>
        </patternFill>
      </fill>
      <border>
        <left/>
        <right/>
        <top/>
        <bottom/>
      </border>
    </dxf>
    <dxf>
      <font>
        <color theme="0" tint="-0.14996795556505021"/>
      </font>
    </dxf>
    <dxf>
      <font>
        <strike val="0"/>
        <color theme="0" tint="-0.14996795556505021"/>
      </font>
      <border>
        <left/>
        <right/>
        <top/>
        <bottom/>
        <vertical/>
        <horizontal/>
      </border>
    </dxf>
  </dxfs>
  <tableStyles count="0" defaultTableStyle="TableStyleMedium9" defaultPivotStyle="PivotStyleLight16"/>
  <colors>
    <mruColors>
      <color rgb="FF006600"/>
      <color rgb="FF00CC00"/>
      <color rgb="FF66FF99"/>
      <color rgb="FFBF5B09"/>
      <color rgb="FFFFCC99"/>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fmlaLink="$I$23" lockText="1" noThreeD="1"/>
</file>

<file path=xl/ctrlProps/ctrlProp2.xml><?xml version="1.0" encoding="utf-8"?>
<formControlPr xmlns="http://schemas.microsoft.com/office/spreadsheetml/2009/9/main" objectType="CheckBox" fmlaLink="$K$23" lockText="1" noThreeD="1"/>
</file>

<file path=xl/ctrlProps/ctrlProp3.xml><?xml version="1.0" encoding="utf-8"?>
<formControlPr xmlns="http://schemas.microsoft.com/office/spreadsheetml/2009/9/main" objectType="CheckBox" fmlaLink="$E$27" lockText="1" noThreeD="1"/>
</file>

<file path=xl/ctrlProps/ctrlProp4.xml><?xml version="1.0" encoding="utf-8"?>
<formControlPr xmlns="http://schemas.microsoft.com/office/spreadsheetml/2009/9/main" objectType="CheckBox" fmlaLink="$E$29" lockText="1" noThreeD="1"/>
</file>

<file path=xl/ctrlProps/ctrlProp5.xml><?xml version="1.0" encoding="utf-8"?>
<formControlPr xmlns="http://schemas.microsoft.com/office/spreadsheetml/2009/9/main" objectType="Drop" dropStyle="combo" dx="20" fmlaLink="K27" fmlaRange="provincia!$B$1:$B$108" noThreeD="1" sel="1" val="0"/>
</file>

<file path=xl/ctrlProps/ctrlProp6.xml><?xml version="1.0" encoding="utf-8"?>
<formControlPr xmlns="http://schemas.microsoft.com/office/spreadsheetml/2009/9/main" objectType="Drop" dropStyle="combo" dx="20" fmlaLink="K29" fmlaRange="provincia!$B$1:$B$108" noThreeD="1" sel="1" val="0"/>
</file>

<file path=xl/ctrlProps/ctrlProp7.xml><?xml version="1.0" encoding="utf-8"?>
<formControlPr xmlns="http://schemas.microsoft.com/office/spreadsheetml/2009/9/main" objectType="Drop" dropLines="12" dropStyle="combo" dx="20" fmlaLink="$J$19" fmlaRange="ccnl!$B$2:$B$82" noThreeD="1" sel="1" val="0"/>
</file>

<file path=xl/ctrlProps/ctrlProp8.xml><?xml version="1.0" encoding="utf-8"?>
<formControlPr xmlns="http://schemas.microsoft.com/office/spreadsheetml/2009/9/main" objectType="Drop" dropStyle="combo" dx="20" fmlaLink="$J$21" fmlaRange="ateco2007_2digit!$B$2:$B$90" noThreeD="1" sel="1" val="0"/>
</file>

<file path=xl/ctrlProps/ctrlProp9.xml><?xml version="1.0" encoding="utf-8"?>
<formControlPr xmlns="http://schemas.microsoft.com/office/spreadsheetml/2009/9/main" objectType="CheckBox" fmlaLink="$I$136" lockText="1" noThreeD="1"/>
</file>

<file path=xl/ctrlProps/ctrlProp10.xml><?xml version="1.0" encoding="utf-8"?>
<formControlPr xmlns="http://schemas.microsoft.com/office/spreadsheetml/2009/9/main" objectType="CheckBox" fmlaLink="$I$140" lockText="1" noThreeD="1"/>
</file>

<file path=xl/ctrlProps/ctrlProp11.xml><?xml version="1.0" encoding="utf-8"?>
<formControlPr xmlns="http://schemas.microsoft.com/office/spreadsheetml/2009/9/main" objectType="CheckBox" fmlaLink="$I$141" lockText="1" noThreeD="1"/>
</file>

<file path=xl/ctrlProps/ctrlProp12.xml><?xml version="1.0" encoding="utf-8"?>
<formControlPr xmlns="http://schemas.microsoft.com/office/spreadsheetml/2009/9/main" objectType="CheckBox" fmlaLink="$I$137" lockText="1" noThreeD="1"/>
</file>

<file path=xl/ctrlProps/ctrlProp13.xml><?xml version="1.0" encoding="utf-8"?>
<formControlPr xmlns="http://schemas.microsoft.com/office/spreadsheetml/2009/9/main" objectType="CheckBox" fmlaLink="$B$73" lockText="1" noThreeD="1"/>
</file>

<file path=xl/ctrlProps/ctrlProp14.xml><?xml version="1.0" encoding="utf-8"?>
<formControlPr xmlns="http://schemas.microsoft.com/office/spreadsheetml/2009/9/main" objectType="CheckBox" fmlaLink="$D$73" lockText="1" noThreeD="1"/>
</file>

<file path=xl/ctrlProps/ctrlProp15.xml><?xml version="1.0" encoding="utf-8"?>
<formControlPr xmlns="http://schemas.microsoft.com/office/spreadsheetml/2009/9/main" objectType="CheckBox" fmlaLink="$D$76" lockText="1" noThreeD="1"/>
</file>

<file path=xl/ctrlProps/ctrlProp16.xml><?xml version="1.0" encoding="utf-8"?>
<formControlPr xmlns="http://schemas.microsoft.com/office/spreadsheetml/2009/9/main" objectType="CheckBox" fmlaLink="$B$76" lockText="1" noThreeD="1"/>
</file>

<file path=xl/ctrlProps/ctrlProp17.xml><?xml version="1.0" encoding="utf-8"?>
<formControlPr xmlns="http://schemas.microsoft.com/office/spreadsheetml/2009/9/main" objectType="CheckBox" fmlaLink="$K$162" lockText="1" noThreeD="1"/>
</file>

<file path=xl/ctrlProps/ctrlProp18.xml><?xml version="1.0" encoding="utf-8"?>
<formControlPr xmlns="http://schemas.microsoft.com/office/spreadsheetml/2009/9/main" objectType="CheckBox" fmlaLink="$K$161" lockText="1" noThreeD="1"/>
</file>

<file path=xl/ctrlProps/ctrlProp19.xml><?xml version="1.0" encoding="utf-8"?>
<formControlPr xmlns="http://schemas.microsoft.com/office/spreadsheetml/2009/9/main" objectType="CheckBox" fmlaLink="$K$164" lockText="1" noThreeD="1"/>
</file>

<file path=xl/ctrlProps/ctrlProp20.xml><?xml version="1.0" encoding="utf-8"?>
<formControlPr xmlns="http://schemas.microsoft.com/office/spreadsheetml/2009/9/main" objectType="CheckBox" fmlaLink="$K$167" lockText="1" noThreeD="1"/>
</file>

<file path=xl/ctrlProps/ctrlProp21.xml><?xml version="1.0" encoding="utf-8"?>
<formControlPr xmlns="http://schemas.microsoft.com/office/spreadsheetml/2009/9/main" objectType="CheckBox" fmlaLink="$K$165" lockText="1" noThreeD="1"/>
</file>

<file path=xl/ctrlProps/ctrlProp22.xml><?xml version="1.0" encoding="utf-8"?>
<formControlPr xmlns="http://schemas.microsoft.com/office/spreadsheetml/2009/9/main" objectType="CheckBox" fmlaLink="$K$163" lockText="1" noThreeD="1"/>
</file>

<file path=xl/ctrlProps/ctrlProp23.xml><?xml version="1.0" encoding="utf-8"?>
<formControlPr xmlns="http://schemas.microsoft.com/office/spreadsheetml/2009/9/main" objectType="CheckBox" fmlaLink="$I$241" lockText="1" noThreeD="1"/>
</file>

<file path=xl/ctrlProps/ctrlProp24.xml><?xml version="1.0" encoding="utf-8"?>
<formControlPr xmlns="http://schemas.microsoft.com/office/spreadsheetml/2009/9/main" objectType="CheckBox" fmlaLink="$K$241" lockText="1" noThreeD="1"/>
</file>

<file path=xl/ctrlProps/ctrlProp25.xml><?xml version="1.0" encoding="utf-8"?>
<formControlPr xmlns="http://schemas.microsoft.com/office/spreadsheetml/2009/9/main" objectType="CheckBox" fmlaLink="$K$246" lockText="1" noThreeD="1"/>
</file>

<file path=xl/ctrlProps/ctrlProp26.xml><?xml version="1.0" encoding="utf-8"?>
<formControlPr xmlns="http://schemas.microsoft.com/office/spreadsheetml/2009/9/main" objectType="CheckBox" fmlaLink="$K$249" lockText="1" noThreeD="1"/>
</file>

<file path=xl/ctrlProps/ctrlProp27.xml><?xml version="1.0" encoding="utf-8"?>
<formControlPr xmlns="http://schemas.microsoft.com/office/spreadsheetml/2009/9/main" objectType="CheckBox" fmlaLink="$K$250" lockText="1" noThreeD="1"/>
</file>

<file path=xl/ctrlProps/ctrlProp28.xml><?xml version="1.0" encoding="utf-8"?>
<formControlPr xmlns="http://schemas.microsoft.com/office/spreadsheetml/2009/9/main" objectType="CheckBox" fmlaLink="$K$252" lockText="1" noThreeD="1"/>
</file>

<file path=xl/ctrlProps/ctrlProp29.xml><?xml version="1.0" encoding="utf-8"?>
<formControlPr xmlns="http://schemas.microsoft.com/office/spreadsheetml/2009/9/main" objectType="CheckBox" fmlaLink="$K$253" lockText="1" noThreeD="1"/>
</file>

<file path=xl/ctrlProps/ctrlProp30.xml><?xml version="1.0" encoding="utf-8"?>
<formControlPr xmlns="http://schemas.microsoft.com/office/spreadsheetml/2009/9/main" objectType="CheckBox" fmlaLink="$K$254" lockText="1" noThreeD="1"/>
</file>

<file path=xl/ctrlProps/ctrlProp31.xml><?xml version="1.0" encoding="utf-8"?>
<formControlPr xmlns="http://schemas.microsoft.com/office/spreadsheetml/2009/9/main" objectType="CheckBox" fmlaLink="$K$255" lockText="1" noThreeD="1"/>
</file>

<file path=xl/ctrlProps/ctrlProp32.xml><?xml version="1.0" encoding="utf-8"?>
<formControlPr xmlns="http://schemas.microsoft.com/office/spreadsheetml/2009/9/main" objectType="CheckBox" fmlaLink="$K$256" lockText="1" noThreeD="1"/>
</file>

<file path=xl/ctrlProps/ctrlProp33.xml><?xml version="1.0" encoding="utf-8"?>
<formControlPr xmlns="http://schemas.microsoft.com/office/spreadsheetml/2009/9/main" objectType="CheckBox" fmlaLink="$K$257" lockText="1" noThreeD="1"/>
</file>

<file path=xl/ctrlProps/ctrlProp34.xml><?xml version="1.0" encoding="utf-8"?>
<formControlPr xmlns="http://schemas.microsoft.com/office/spreadsheetml/2009/9/main" objectType="CheckBox" fmlaLink="$K$247" lockText="1" noThreeD="1"/>
</file>

<file path=xl/ctrlProps/ctrlProp35.xml><?xml version="1.0" encoding="utf-8"?>
<formControlPr xmlns="http://schemas.microsoft.com/office/spreadsheetml/2009/9/main" objectType="CheckBox" fmlaLink="$K$248" lockText="1" noThreeD="1"/>
</file>

<file path=xl/ctrlProps/ctrlProp36.xml><?xml version="1.0" encoding="utf-8"?>
<formControlPr xmlns="http://schemas.microsoft.com/office/spreadsheetml/2009/9/main" objectType="CheckBox" fmlaLink="$K$251" lockText="1" noThreeD="1"/>
</file>

<file path=xl/ctrlProps/ctrlProp37.xml><?xml version="1.0" encoding="utf-8"?>
<formControlPr xmlns="http://schemas.microsoft.com/office/spreadsheetml/2009/9/main" objectType="CheckBox" fmlaLink="$I$260" lockText="1" noThreeD="1"/>
</file>

<file path=xl/ctrlProps/ctrlProp38.xml><?xml version="1.0" encoding="utf-8"?>
<formControlPr xmlns="http://schemas.microsoft.com/office/spreadsheetml/2009/9/main" objectType="CheckBox" fmlaLink="$K$260" lockText="1" noThreeD="1"/>
</file>

<file path=xl/ctrlProps/ctrlProp39.xml><?xml version="1.0" encoding="utf-8"?>
<formControlPr xmlns="http://schemas.microsoft.com/office/spreadsheetml/2009/9/main" objectType="CheckBox" fmlaLink="$I$264" lockText="1" noThreeD="1"/>
</file>

<file path=xl/ctrlProps/ctrlProp40.xml><?xml version="1.0" encoding="utf-8"?>
<formControlPr xmlns="http://schemas.microsoft.com/office/spreadsheetml/2009/9/main" objectType="CheckBox" fmlaLink="$K$264" lockText="1" noThreeD="1"/>
</file>

<file path=xl/ctrlProps/ctrlProp41.xml><?xml version="1.0" encoding="utf-8"?>
<formControlPr xmlns="http://schemas.microsoft.com/office/spreadsheetml/2009/9/main" objectType="CheckBox" fmlaLink="$K$166" lockText="1" noThreeD="1"/>
</file>

<file path=xl/ctrlProps/ctrlProp42.xml><?xml version="1.0" encoding="utf-8"?>
<formControlPr xmlns="http://schemas.microsoft.com/office/spreadsheetml/2009/9/main" objectType="CheckBox" fmlaLink="$K$172" lockText="1" noThreeD="1"/>
</file>

<file path=xl/ctrlProps/ctrlProp43.xml><?xml version="1.0" encoding="utf-8"?>
<formControlPr xmlns="http://schemas.microsoft.com/office/spreadsheetml/2009/9/main" objectType="CheckBox" fmlaLink="$K$173" lockText="1" noThreeD="1"/>
</file>

<file path=xl/ctrlProps/ctrlProp44.xml><?xml version="1.0" encoding="utf-8"?>
<formControlPr xmlns="http://schemas.microsoft.com/office/spreadsheetml/2009/9/main" objectType="CheckBox" fmlaLink="$K$174" lockText="1" noThreeD="1"/>
</file>

<file path=xl/ctrlProps/ctrlProp45.xml><?xml version="1.0" encoding="utf-8"?>
<formControlPr xmlns="http://schemas.microsoft.com/office/spreadsheetml/2009/9/main" objectType="CheckBox" fmlaLink="$K$175" lockText="1" noThreeD="1"/>
</file>

<file path=xl/ctrlProps/ctrlProp46.xml><?xml version="1.0" encoding="utf-8"?>
<formControlPr xmlns="http://schemas.microsoft.com/office/spreadsheetml/2009/9/main" objectType="CheckBox" fmlaLink="$K$176" lockText="1" noThreeD="1"/>
</file>

<file path=xl/ctrlProps/ctrlProp47.xml><?xml version="1.0" encoding="utf-8"?>
<formControlPr xmlns="http://schemas.microsoft.com/office/spreadsheetml/2009/9/main" objectType="CheckBox" fmlaLink="$K$170" lockText="1" noThreeD="1"/>
</file>

<file path=xl/ctrlProps/ctrlProp48.xml><?xml version="1.0" encoding="utf-8"?>
<formControlPr xmlns="http://schemas.microsoft.com/office/spreadsheetml/2009/9/main" objectType="CheckBox" fmlaLink="$K$171" lockText="1" noThreeD="1"/>
</file>

<file path=xl/ctrlProps/ctrlProp49.xml><?xml version="1.0" encoding="utf-8"?>
<formControlPr xmlns="http://schemas.microsoft.com/office/spreadsheetml/2009/9/main" objectType="CheckBox" fmlaLink="$K$180" lockText="1" noThreeD="1"/>
</file>

<file path=xl/ctrlProps/ctrlProp50.xml><?xml version="1.0" encoding="utf-8"?>
<formControlPr xmlns="http://schemas.microsoft.com/office/spreadsheetml/2009/9/main" objectType="CheckBox" fmlaLink="$K$181" lockText="1" noThreeD="1"/>
</file>

<file path=xl/ctrlProps/ctrlProp51.xml><?xml version="1.0" encoding="utf-8"?>
<formControlPr xmlns="http://schemas.microsoft.com/office/spreadsheetml/2009/9/main" objectType="CheckBox" fmlaLink="$K$182" lockText="1" noThreeD="1"/>
</file>

<file path=xl/ctrlProps/ctrlProp52.xml><?xml version="1.0" encoding="utf-8"?>
<formControlPr xmlns="http://schemas.microsoft.com/office/spreadsheetml/2009/9/main" objectType="CheckBox" fmlaLink="$K$179" lockText="1" noThreeD="1"/>
</file>

<file path=xl/ctrlProps/ctrlProp53.xml><?xml version="1.0" encoding="utf-8"?>
<formControlPr xmlns="http://schemas.microsoft.com/office/spreadsheetml/2009/9/main" objectType="CheckBox" fmlaLink="$K$189" lockText="1" noThreeD="1"/>
</file>

<file path=xl/ctrlProps/ctrlProp54.xml><?xml version="1.0" encoding="utf-8"?>
<formControlPr xmlns="http://schemas.microsoft.com/office/spreadsheetml/2009/9/main" objectType="CheckBox" fmlaLink="$K$190" lockText="1" noThreeD="1"/>
</file>

<file path=xl/ctrlProps/ctrlProp55.xml><?xml version="1.0" encoding="utf-8"?>
<formControlPr xmlns="http://schemas.microsoft.com/office/spreadsheetml/2009/9/main" objectType="CheckBox" fmlaLink="$K$191" lockText="1" noThreeD="1"/>
</file>

<file path=xl/ctrlProps/ctrlProp56.xml><?xml version="1.0" encoding="utf-8"?>
<formControlPr xmlns="http://schemas.microsoft.com/office/spreadsheetml/2009/9/main" objectType="CheckBox" fmlaLink="$K$194" lockText="1" noThreeD="1"/>
</file>

<file path=xl/ctrlProps/ctrlProp57.xml><?xml version="1.0" encoding="utf-8"?>
<formControlPr xmlns="http://schemas.microsoft.com/office/spreadsheetml/2009/9/main" objectType="CheckBox" fmlaLink="$K$195" lockText="1" noThreeD="1"/>
</file>

<file path=xl/ctrlProps/ctrlProp58.xml><?xml version="1.0" encoding="utf-8"?>
<formControlPr xmlns="http://schemas.microsoft.com/office/spreadsheetml/2009/9/main" objectType="CheckBox" fmlaLink="$K$196" lockText="1" noThreeD="1"/>
</file>

<file path=xl/ctrlProps/ctrlProp59.xml><?xml version="1.0" encoding="utf-8"?>
<formControlPr xmlns="http://schemas.microsoft.com/office/spreadsheetml/2009/9/main" objectType="CheckBox" fmlaLink="$K$197" lockText="1" noThreeD="1"/>
</file>

<file path=xl/ctrlProps/ctrlProp60.xml><?xml version="1.0" encoding="utf-8"?>
<formControlPr xmlns="http://schemas.microsoft.com/office/spreadsheetml/2009/9/main" objectType="CheckBox" fmlaLink="$K$201" lockText="1" noThreeD="1"/>
</file>

<file path=xl/ctrlProps/ctrlProp61.xml><?xml version="1.0" encoding="utf-8"?>
<formControlPr xmlns="http://schemas.microsoft.com/office/spreadsheetml/2009/9/main" objectType="CheckBox" fmlaLink="$K$202" lockText="1" noThreeD="1"/>
</file>

<file path=xl/ctrlProps/ctrlProp62.xml><?xml version="1.0" encoding="utf-8"?>
<formControlPr xmlns="http://schemas.microsoft.com/office/spreadsheetml/2009/9/main" objectType="CheckBox" fmlaLink="$K$203" lockText="1" noThreeD="1"/>
</file>

<file path=xl/ctrlProps/ctrlProp63.xml><?xml version="1.0" encoding="utf-8"?>
<formControlPr xmlns="http://schemas.microsoft.com/office/spreadsheetml/2009/9/main" objectType="CheckBox" fmlaLink="$K$204" lockText="1" noThreeD="1"/>
</file>

<file path=xl/ctrlProps/ctrlProp64.xml><?xml version="1.0" encoding="utf-8"?>
<formControlPr xmlns="http://schemas.microsoft.com/office/spreadsheetml/2009/9/main" objectType="CheckBox" fmlaLink="$K$205" lockText="1" noThreeD="1"/>
</file>

<file path=xl/ctrlProps/ctrlProp65.xml><?xml version="1.0" encoding="utf-8"?>
<formControlPr xmlns="http://schemas.microsoft.com/office/spreadsheetml/2009/9/main" objectType="CheckBox" fmlaLink="$K$206" lockText="1" noThreeD="1"/>
</file>

<file path=xl/ctrlProps/ctrlProp66.xml><?xml version="1.0" encoding="utf-8"?>
<formControlPr xmlns="http://schemas.microsoft.com/office/spreadsheetml/2009/9/main" objectType="CheckBox" fmlaLink="$K$207" lockText="1" noThreeD="1"/>
</file>

<file path=xl/ctrlProps/ctrlProp67.xml><?xml version="1.0" encoding="utf-8"?>
<formControlPr xmlns="http://schemas.microsoft.com/office/spreadsheetml/2009/9/main" objectType="CheckBox" fmlaLink="$K$208" lockText="1" noThreeD="1"/>
</file>

<file path=xl/ctrlProps/ctrlProp68.xml><?xml version="1.0" encoding="utf-8"?>
<formControlPr xmlns="http://schemas.microsoft.com/office/spreadsheetml/2009/9/main" objectType="CheckBox" fmlaLink="$K$212" lockText="1" noThreeD="1"/>
</file>

<file path=xl/ctrlProps/ctrlProp69.xml><?xml version="1.0" encoding="utf-8"?>
<formControlPr xmlns="http://schemas.microsoft.com/office/spreadsheetml/2009/9/main" objectType="CheckBox" fmlaLink="$K$213" lockText="1" noThreeD="1"/>
</file>

<file path=xl/ctrlProps/ctrlProp70.xml><?xml version="1.0" encoding="utf-8"?>
<formControlPr xmlns="http://schemas.microsoft.com/office/spreadsheetml/2009/9/main" objectType="CheckBox" fmlaLink="$K$214" lockText="1" noThreeD="1"/>
</file>

<file path=xl/ctrlProps/ctrlProp71.xml><?xml version="1.0" encoding="utf-8"?>
<formControlPr xmlns="http://schemas.microsoft.com/office/spreadsheetml/2009/9/main" objectType="CheckBox" fmlaLink="$K$215" lockText="1" noThreeD="1"/>
</file>

<file path=xl/ctrlProps/ctrlProp72.xml><?xml version="1.0" encoding="utf-8"?>
<formControlPr xmlns="http://schemas.microsoft.com/office/spreadsheetml/2009/9/main" objectType="CheckBox" fmlaLink="$K$216" lockText="1" noThreeD="1"/>
</file>

<file path=xl/ctrlProps/ctrlProp73.xml><?xml version="1.0" encoding="utf-8"?>
<formControlPr xmlns="http://schemas.microsoft.com/office/spreadsheetml/2009/9/main" objectType="CheckBox" fmlaLink="$K$217" lockText="1" noThreeD="1"/>
</file>

<file path=xl/ctrlProps/ctrlProp74.xml><?xml version="1.0" encoding="utf-8"?>
<formControlPr xmlns="http://schemas.microsoft.com/office/spreadsheetml/2009/9/main" objectType="CheckBox" fmlaLink="$G$223" lockText="1" noThreeD="1"/>
</file>

<file path=xl/ctrlProps/ctrlProp75.xml><?xml version="1.0" encoding="utf-8"?>
<formControlPr xmlns="http://schemas.microsoft.com/office/spreadsheetml/2009/9/main" objectType="CheckBox" fmlaLink="$G$224" lockText="1" noThreeD="1"/>
</file>

<file path=xl/ctrlProps/ctrlProp76.xml><?xml version="1.0" encoding="utf-8"?>
<formControlPr xmlns="http://schemas.microsoft.com/office/spreadsheetml/2009/9/main" objectType="CheckBox" fmlaLink="$G$225" lockText="1" noThreeD="1"/>
</file>

<file path=xl/ctrlProps/ctrlProp77.xml><?xml version="1.0" encoding="utf-8"?>
<formControlPr xmlns="http://schemas.microsoft.com/office/spreadsheetml/2009/9/main" objectType="CheckBox" fmlaLink="$G$226" lockText="1" noThreeD="1"/>
</file>

<file path=xl/ctrlProps/ctrlProp78.xml><?xml version="1.0" encoding="utf-8"?>
<formControlPr xmlns="http://schemas.microsoft.com/office/spreadsheetml/2009/9/main" objectType="CheckBox" fmlaLink="$G$227" lockText="1" noThreeD="1"/>
</file>

<file path=xl/ctrlProps/ctrlProp79.xml><?xml version="1.0" encoding="utf-8"?>
<formControlPr xmlns="http://schemas.microsoft.com/office/spreadsheetml/2009/9/main" objectType="CheckBox" fmlaLink="$I$223" lockText="1" noThreeD="1"/>
</file>

<file path=xl/ctrlProps/ctrlProp80.xml><?xml version="1.0" encoding="utf-8"?>
<formControlPr xmlns="http://schemas.microsoft.com/office/spreadsheetml/2009/9/main" objectType="CheckBox" fmlaLink="$I$224" lockText="1" noThreeD="1"/>
</file>

<file path=xl/ctrlProps/ctrlProp81.xml><?xml version="1.0" encoding="utf-8"?>
<formControlPr xmlns="http://schemas.microsoft.com/office/spreadsheetml/2009/9/main" objectType="CheckBox" fmlaLink="$I$225" lockText="1" noThreeD="1"/>
</file>

<file path=xl/ctrlProps/ctrlProp82.xml><?xml version="1.0" encoding="utf-8"?>
<formControlPr xmlns="http://schemas.microsoft.com/office/spreadsheetml/2009/9/main" objectType="CheckBox" fmlaLink="$I$226" lockText="1" noThreeD="1"/>
</file>

<file path=xl/ctrlProps/ctrlProp83.xml><?xml version="1.0" encoding="utf-8"?>
<formControlPr xmlns="http://schemas.microsoft.com/office/spreadsheetml/2009/9/main" objectType="CheckBox" fmlaLink="$I$227" lockText="1" noThreeD="1"/>
</file>

<file path=xl/ctrlProps/ctrlProp84.xml><?xml version="1.0" encoding="utf-8"?>
<formControlPr xmlns="http://schemas.microsoft.com/office/spreadsheetml/2009/9/main" objectType="CheckBox" fmlaLink="$F$223" lockText="1" noThreeD="1"/>
</file>

<file path=xl/ctrlProps/ctrlProp85.xml><?xml version="1.0" encoding="utf-8"?>
<formControlPr xmlns="http://schemas.microsoft.com/office/spreadsheetml/2009/9/main" objectType="CheckBox" fmlaLink="$F$224" lockText="1" noThreeD="1"/>
</file>

<file path=xl/ctrlProps/ctrlProp86.xml><?xml version="1.0" encoding="utf-8"?>
<formControlPr xmlns="http://schemas.microsoft.com/office/spreadsheetml/2009/9/main" objectType="CheckBox" fmlaLink="$F$225" lockText="1" noThreeD="1"/>
</file>

<file path=xl/ctrlProps/ctrlProp87.xml><?xml version="1.0" encoding="utf-8"?>
<formControlPr xmlns="http://schemas.microsoft.com/office/spreadsheetml/2009/9/main" objectType="CheckBox" fmlaLink="$F$226" lockText="1" noThreeD="1"/>
</file>

<file path=xl/ctrlProps/ctrlProp88.xml><?xml version="1.0" encoding="utf-8"?>
<formControlPr xmlns="http://schemas.microsoft.com/office/spreadsheetml/2009/9/main" objectType="CheckBox" fmlaLink="$F$227" lockText="1" noThreeD="1"/>
</file>

<file path=xl/ctrlProps/ctrlProp89.xml><?xml version="1.0" encoding="utf-8"?>
<formControlPr xmlns="http://schemas.microsoft.com/office/spreadsheetml/2009/9/main" objectType="CheckBox" fmlaLink="$G$228" lockText="1" noThreeD="1"/>
</file>

<file path=xl/ctrlProps/ctrlProp90.xml><?xml version="1.0" encoding="utf-8"?>
<formControlPr xmlns="http://schemas.microsoft.com/office/spreadsheetml/2009/9/main" objectType="CheckBox" fmlaLink="$F$228" lockText="1" noThreeD="1"/>
</file>

<file path=xl/ctrlProps/ctrlProp91.xml><?xml version="1.0" encoding="utf-8"?>
<formControlPr xmlns="http://schemas.microsoft.com/office/spreadsheetml/2009/9/main" objectType="CheckBox" fmlaLink="$I$14" noThreeD="1"/>
</file>

<file path=xl/ctrlProps/ctrlProp92.xml><?xml version="1.0" encoding="utf-8"?>
<formControlPr xmlns="http://schemas.microsoft.com/office/spreadsheetml/2009/9/main" objectType="CheckBox" fmlaLink="$I$15" noThreeD="1"/>
</file>

<file path=xl/ctrlProps/ctrlProp93.xml><?xml version="1.0" encoding="utf-8"?>
<formControlPr xmlns="http://schemas.microsoft.com/office/spreadsheetml/2009/9/main" objectType="CheckBox" fmlaLink="$I$16" noThreeD="1"/>
</file>

<file path=xl/ctrlProps/ctrlProp94.xml><?xml version="1.0" encoding="utf-8"?>
<formControlPr xmlns="http://schemas.microsoft.com/office/spreadsheetml/2009/9/main" objectType="CheckBox" fmlaLink="$I$17" noThreeD="1"/>
</file>

<file path=xl/ctrlProps/ctrlProp95.xml><?xml version="1.0" encoding="utf-8"?>
<formControlPr xmlns="http://schemas.microsoft.com/office/spreadsheetml/2009/9/main" objectType="CheckBox" fmlaLink="$I$18" noThreeD="1"/>
</file>

<file path=xl/ctrlProps/ctrlProp96.xml><?xml version="1.0" encoding="utf-8"?>
<formControlPr xmlns="http://schemas.microsoft.com/office/spreadsheetml/2009/9/main" objectType="CheckBox" fmlaLink="$I$19" noThreeD="1"/>
</file>

<file path=xl/ctrlProps/ctrlProp97.xml><?xml version="1.0" encoding="utf-8"?>
<formControlPr xmlns="http://schemas.microsoft.com/office/spreadsheetml/2009/9/main" objectType="CheckBox" fmlaLink="$I$20" noThreeD="1"/>
</file>

<file path=xl/ctrlProps/ctrlProp98.xml><?xml version="1.0" encoding="utf-8"?>
<formControlPr xmlns="http://schemas.microsoft.com/office/spreadsheetml/2009/9/main" objectType="CheckBox" fmlaLink="$I$21" noThreeD="1"/>
</file>

<file path=xl/ctrlProps/ctrlProp99.xml><?xml version="1.0" encoding="utf-8"?>
<formControlPr xmlns="http://schemas.microsoft.com/office/spreadsheetml/2009/9/main" objectType="CheckBox" fmlaLink="$J$14" noThreeD="1"/>
</file>

<file path=xl/ctrlProps/ctrlProp100.xml><?xml version="1.0" encoding="utf-8"?>
<formControlPr xmlns="http://schemas.microsoft.com/office/spreadsheetml/2009/9/main" objectType="CheckBox" fmlaLink="$J$15" noThreeD="1"/>
</file>

<file path=xl/ctrlProps/ctrlProp101.xml><?xml version="1.0" encoding="utf-8"?>
<formControlPr xmlns="http://schemas.microsoft.com/office/spreadsheetml/2009/9/main" objectType="CheckBox" fmlaLink="$J$16" noThreeD="1"/>
</file>

<file path=xl/ctrlProps/ctrlProp102.xml><?xml version="1.0" encoding="utf-8"?>
<formControlPr xmlns="http://schemas.microsoft.com/office/spreadsheetml/2009/9/main" objectType="CheckBox" fmlaLink="$J$17" noThreeD="1"/>
</file>

<file path=xl/ctrlProps/ctrlProp103.xml><?xml version="1.0" encoding="utf-8"?>
<formControlPr xmlns="http://schemas.microsoft.com/office/spreadsheetml/2009/9/main" objectType="CheckBox" fmlaLink="$J$18" noThreeD="1"/>
</file>

<file path=xl/ctrlProps/ctrlProp104.xml><?xml version="1.0" encoding="utf-8"?>
<formControlPr xmlns="http://schemas.microsoft.com/office/spreadsheetml/2009/9/main" objectType="CheckBox" fmlaLink="$J$19" noThreeD="1"/>
</file>

<file path=xl/ctrlProps/ctrlProp105.xml><?xml version="1.0" encoding="utf-8"?>
<formControlPr xmlns="http://schemas.microsoft.com/office/spreadsheetml/2009/9/main" objectType="CheckBox" fmlaLink="$J$20" noThreeD="1"/>
</file>

<file path=xl/ctrlProps/ctrlProp106.xml><?xml version="1.0" encoding="utf-8"?>
<formControlPr xmlns="http://schemas.microsoft.com/office/spreadsheetml/2009/9/main" objectType="CheckBox" fmlaLink="$J$21" noThreeD="1"/>
</file>

<file path=xl/ctrlProps/ctrlProp107.xml><?xml version="1.0" encoding="utf-8"?>
<formControlPr xmlns="http://schemas.microsoft.com/office/spreadsheetml/2009/9/main" objectType="CheckBox" fmlaLink="$K$14" noThreeD="1"/>
</file>

<file path=xl/ctrlProps/ctrlProp108.xml><?xml version="1.0" encoding="utf-8"?>
<formControlPr xmlns="http://schemas.microsoft.com/office/spreadsheetml/2009/9/main" objectType="CheckBox" fmlaLink="$K$15" noThreeD="1"/>
</file>

<file path=xl/ctrlProps/ctrlProp109.xml><?xml version="1.0" encoding="utf-8"?>
<formControlPr xmlns="http://schemas.microsoft.com/office/spreadsheetml/2009/9/main" objectType="CheckBox" fmlaLink="$K$16" noThreeD="1"/>
</file>

<file path=xl/ctrlProps/ctrlProp110.xml><?xml version="1.0" encoding="utf-8"?>
<formControlPr xmlns="http://schemas.microsoft.com/office/spreadsheetml/2009/9/main" objectType="CheckBox" fmlaLink="$K$17" noThreeD="1"/>
</file>

<file path=xl/ctrlProps/ctrlProp111.xml><?xml version="1.0" encoding="utf-8"?>
<formControlPr xmlns="http://schemas.microsoft.com/office/spreadsheetml/2009/9/main" objectType="CheckBox" fmlaLink="$K$18" noThreeD="1"/>
</file>

<file path=xl/ctrlProps/ctrlProp112.xml><?xml version="1.0" encoding="utf-8"?>
<formControlPr xmlns="http://schemas.microsoft.com/office/spreadsheetml/2009/9/main" objectType="CheckBox" fmlaLink="$K$19" noThreeD="1"/>
</file>

<file path=xl/ctrlProps/ctrlProp113.xml><?xml version="1.0" encoding="utf-8"?>
<formControlPr xmlns="http://schemas.microsoft.com/office/spreadsheetml/2009/9/main" objectType="CheckBox" fmlaLink="$K$20" noThreeD="1"/>
</file>

<file path=xl/ctrlProps/ctrlProp114.xml><?xml version="1.0" encoding="utf-8"?>
<formControlPr xmlns="http://schemas.microsoft.com/office/spreadsheetml/2009/9/main" objectType="CheckBox" fmlaLink="$K$21" noThreeD="1"/>
</file>

<file path=xl/ctrlProps/ctrlProp115.xml><?xml version="1.0" encoding="utf-8"?>
<formControlPr xmlns="http://schemas.microsoft.com/office/spreadsheetml/2009/9/main" objectType="CheckBox" fmlaLink="$L$14" noThreeD="1"/>
</file>

<file path=xl/ctrlProps/ctrlProp116.xml><?xml version="1.0" encoding="utf-8"?>
<formControlPr xmlns="http://schemas.microsoft.com/office/spreadsheetml/2009/9/main" objectType="CheckBox" fmlaLink="$L$15" noThreeD="1"/>
</file>

<file path=xl/ctrlProps/ctrlProp117.xml><?xml version="1.0" encoding="utf-8"?>
<formControlPr xmlns="http://schemas.microsoft.com/office/spreadsheetml/2009/9/main" objectType="CheckBox" fmlaLink="$L$16" noThreeD="1"/>
</file>

<file path=xl/ctrlProps/ctrlProp118.xml><?xml version="1.0" encoding="utf-8"?>
<formControlPr xmlns="http://schemas.microsoft.com/office/spreadsheetml/2009/9/main" objectType="CheckBox" fmlaLink="$L$17" noThreeD="1"/>
</file>

<file path=xl/ctrlProps/ctrlProp119.xml><?xml version="1.0" encoding="utf-8"?>
<formControlPr xmlns="http://schemas.microsoft.com/office/spreadsheetml/2009/9/main" objectType="CheckBox" fmlaLink="$L$18" noThreeD="1"/>
</file>

<file path=xl/ctrlProps/ctrlProp120.xml><?xml version="1.0" encoding="utf-8"?>
<formControlPr xmlns="http://schemas.microsoft.com/office/spreadsheetml/2009/9/main" objectType="CheckBox" fmlaLink="$L$19" noThreeD="1"/>
</file>

<file path=xl/ctrlProps/ctrlProp121.xml><?xml version="1.0" encoding="utf-8"?>
<formControlPr xmlns="http://schemas.microsoft.com/office/spreadsheetml/2009/9/main" objectType="CheckBox" fmlaLink="$L$20" noThreeD="1"/>
</file>

<file path=xl/ctrlProps/ctrlProp122.xml><?xml version="1.0" encoding="utf-8"?>
<formControlPr xmlns="http://schemas.microsoft.com/office/spreadsheetml/2009/9/main" objectType="CheckBox" fmlaLink="$L$21" noThreeD="1"/>
</file>

<file path=xl/ctrlProps/ctrlProp123.xml><?xml version="1.0" encoding="utf-8"?>
<formControlPr xmlns="http://schemas.microsoft.com/office/spreadsheetml/2009/9/main" objectType="CheckBox" fmlaLink="$I$9" noThreeD="1"/>
</file>

<file path=xl/ctrlProps/ctrlProp124.xml><?xml version="1.0" encoding="utf-8"?>
<formControlPr xmlns="http://schemas.microsoft.com/office/spreadsheetml/2009/9/main" objectType="CheckBox" fmlaLink="$K$9" noThreeD="1"/>
</file>

<file path=xl/ctrlProps/ctrlProp125.xml><?xml version="1.0" encoding="utf-8"?>
<formControlPr xmlns="http://schemas.microsoft.com/office/spreadsheetml/2009/9/main" objectType="CheckBox" fmlaLink="$H$45" lockText="1" noThreeD="1"/>
</file>

<file path=xl/ctrlProps/ctrlProp126.xml><?xml version="1.0" encoding="utf-8"?>
<formControlPr xmlns="http://schemas.microsoft.com/office/spreadsheetml/2009/9/main" objectType="CheckBox" fmlaLink="$H$46" lockText="1" noThreeD="1"/>
</file>

<file path=xl/ctrlProps/ctrlProp127.xml><?xml version="1.0" encoding="utf-8"?>
<formControlPr xmlns="http://schemas.microsoft.com/office/spreadsheetml/2009/9/main" objectType="CheckBox" fmlaLink="$H$47" lockText="1" noThreeD="1"/>
</file>

<file path=xl/ctrlProps/ctrlProp128.xml><?xml version="1.0" encoding="utf-8"?>
<formControlPr xmlns="http://schemas.microsoft.com/office/spreadsheetml/2009/9/main" objectType="CheckBox" fmlaLink="$H$48" lockText="1" noThreeD="1"/>
</file>

<file path=xl/ctrlProps/ctrlProp129.xml><?xml version="1.0" encoding="utf-8"?>
<formControlPr xmlns="http://schemas.microsoft.com/office/spreadsheetml/2009/9/main" objectType="CheckBox" fmlaLink="$H$49" lockText="1" noThreeD="1"/>
</file>

<file path=xl/ctrlProps/ctrlProp130.xml><?xml version="1.0" encoding="utf-8"?>
<formControlPr xmlns="http://schemas.microsoft.com/office/spreadsheetml/2009/9/main" objectType="CheckBox" fmlaLink="$H$50" lockText="1" noThreeD="1"/>
</file>

<file path=xl/ctrlProps/ctrlProp131.xml><?xml version="1.0" encoding="utf-8"?>
<formControlPr xmlns="http://schemas.microsoft.com/office/spreadsheetml/2009/9/main" objectType="CheckBox" fmlaLink="$H$51" lockText="1" noThreeD="1"/>
</file>

<file path=xl/ctrlProps/ctrlProp132.xml><?xml version="1.0" encoding="utf-8"?>
<formControlPr xmlns="http://schemas.microsoft.com/office/spreadsheetml/2009/9/main" objectType="CheckBox" fmlaLink="$H$52" lockText="1" noThreeD="1"/>
</file>

<file path=xl/ctrlProps/ctrlProp133.xml><?xml version="1.0" encoding="utf-8"?>
<formControlPr xmlns="http://schemas.microsoft.com/office/spreadsheetml/2009/9/main" objectType="CheckBox" fmlaLink="$H$53" lockText="1" noThreeD="1"/>
</file>

<file path=xl/ctrlProps/ctrlProp134.xml><?xml version="1.0" encoding="utf-8"?>
<formControlPr xmlns="http://schemas.microsoft.com/office/spreadsheetml/2009/9/main" objectType="CheckBox" fmlaLink="$H$54" lockText="1" noThreeD="1"/>
</file>

<file path=xl/ctrlProps/ctrlProp135.xml><?xml version="1.0" encoding="utf-8"?>
<formControlPr xmlns="http://schemas.microsoft.com/office/spreadsheetml/2009/9/main" objectType="CheckBox" fmlaLink="$H$55" lockText="1" noThreeD="1"/>
</file>

<file path=xl/ctrlProps/ctrlProp136.xml><?xml version="1.0" encoding="utf-8"?>
<formControlPr xmlns="http://schemas.microsoft.com/office/spreadsheetml/2009/9/main" objectType="CheckBox" fmlaLink="$H$56" lockText="1" noThreeD="1"/>
</file>

<file path=xl/ctrlProps/ctrlProp137.xml><?xml version="1.0" encoding="utf-8"?>
<formControlPr xmlns="http://schemas.microsoft.com/office/spreadsheetml/2009/9/main" objectType="CheckBox" fmlaLink="$H$57" lockText="1" noThreeD="1"/>
</file>

<file path=xl/ctrlProps/ctrlProp138.xml><?xml version="1.0" encoding="utf-8"?>
<formControlPr xmlns="http://schemas.microsoft.com/office/spreadsheetml/2009/9/main" objectType="CheckBox" fmlaLink="$H$58" lockText="1" noThreeD="1"/>
</file>

<file path=xl/ctrlProps/ctrlProp139.xml><?xml version="1.0" encoding="utf-8"?>
<formControlPr xmlns="http://schemas.microsoft.com/office/spreadsheetml/2009/9/main" objectType="CheckBox" fmlaLink="$H$59" lockText="1" noThreeD="1"/>
</file>

<file path=xl/ctrlProps/ctrlProp140.xml><?xml version="1.0" encoding="utf-8"?>
<formControlPr xmlns="http://schemas.microsoft.com/office/spreadsheetml/2009/9/main" objectType="CheckBox" fmlaLink="$H$60" lockText="1" noThreeD="1"/>
</file>

<file path=xl/ctrlProps/ctrlProp141.xml><?xml version="1.0" encoding="utf-8"?>
<formControlPr xmlns="http://schemas.microsoft.com/office/spreadsheetml/2009/9/main" objectType="CheckBox" fmlaLink="$H$61" lockText="1" noThreeD="1"/>
</file>

<file path=xl/ctrlProps/ctrlProp142.xml><?xml version="1.0" encoding="utf-8"?>
<formControlPr xmlns="http://schemas.microsoft.com/office/spreadsheetml/2009/9/main" objectType="CheckBox" fmlaLink="$H$62" lockText="1" noThreeD="1"/>
</file>

<file path=xl/ctrlProps/ctrlProp143.xml><?xml version="1.0" encoding="utf-8"?>
<formControlPr xmlns="http://schemas.microsoft.com/office/spreadsheetml/2009/9/main" objectType="CheckBox" fmlaLink="$H$63" lockText="1" noThreeD="1"/>
</file>

<file path=xl/ctrlProps/ctrlProp144.xml><?xml version="1.0" encoding="utf-8"?>
<formControlPr xmlns="http://schemas.microsoft.com/office/spreadsheetml/2009/9/main" objectType="CheckBox" fmlaLink="$H$38" lockText="1" noThreeD="1"/>
</file>

<file path=xl/ctrlProps/ctrlProp145.xml><?xml version="1.0" encoding="utf-8"?>
<formControlPr xmlns="http://schemas.microsoft.com/office/spreadsheetml/2009/9/main" objectType="CheckBox" fmlaLink="$H$39" lockText="1" noThreeD="1"/>
</file>

<file path=xl/ctrlProps/ctrlProp146.xml><?xml version="1.0" encoding="utf-8"?>
<formControlPr xmlns="http://schemas.microsoft.com/office/spreadsheetml/2009/9/main" objectType="CheckBox" fmlaLink="$H$40" lockText="1" noThreeD="1"/>
</file>

<file path=xl/ctrlProps/ctrlProp147.xml><?xml version="1.0" encoding="utf-8"?>
<formControlPr xmlns="http://schemas.microsoft.com/office/spreadsheetml/2009/9/main" objectType="CheckBox" fmlaLink="$H$37" lockText="1" noThreeD="1"/>
</file>

<file path=xl/ctrlProps/ctrlProp148.xml><?xml version="1.0" encoding="utf-8"?>
<formControlPr xmlns="http://schemas.microsoft.com/office/spreadsheetml/2009/9/main" objectType="CheckBox" fmlaLink="$I$82" noThreeD="1"/>
</file>

<file path=xl/ctrlProps/ctrlProp149.xml><?xml version="1.0" encoding="utf-8"?>
<formControlPr xmlns="http://schemas.microsoft.com/office/spreadsheetml/2009/9/main" objectType="CheckBox" fmlaLink="$K$82" noThreeD="1"/>
</file>

<file path=xl/ctrlProps/ctrlProp150.xml><?xml version="1.0" encoding="utf-8"?>
<formControlPr xmlns="http://schemas.microsoft.com/office/spreadsheetml/2009/9/main" objectType="CheckBox" fmlaLink="$G$10" lockText="1" noThreeD="1"/>
</file>

<file path=xl/ctrlProps/ctrlProp151.xml><?xml version="1.0" encoding="utf-8"?>
<formControlPr xmlns="http://schemas.microsoft.com/office/spreadsheetml/2009/9/main" objectType="CheckBox" fmlaLink="$G$11" lockText="1" noThreeD="1"/>
</file>

<file path=xl/ctrlProps/ctrlProp152.xml><?xml version="1.0" encoding="utf-8"?>
<formControlPr xmlns="http://schemas.microsoft.com/office/spreadsheetml/2009/9/main" objectType="CheckBox" fmlaLink="$F$16" lockText="1" noThreeD="1"/>
</file>

<file path=xl/ctrlProps/ctrlProp153.xml><?xml version="1.0" encoding="utf-8"?>
<formControlPr xmlns="http://schemas.microsoft.com/office/spreadsheetml/2009/9/main" objectType="CheckBox" fmlaLink="$F$17" lockText="1" noThreeD="1"/>
</file>

<file path=xl/ctrlProps/ctrlProp154.xml><?xml version="1.0" encoding="utf-8"?>
<formControlPr xmlns="http://schemas.microsoft.com/office/spreadsheetml/2009/9/main" objectType="CheckBox" fmlaLink="$F$18" lockText="1" noThreeD="1"/>
</file>

<file path=xl/ctrlProps/ctrlProp155.xml><?xml version="1.0" encoding="utf-8"?>
<formControlPr xmlns="http://schemas.microsoft.com/office/spreadsheetml/2009/9/main" objectType="CheckBox" fmlaLink="$G$16" lockText="1" noThreeD="1"/>
</file>

<file path=xl/ctrlProps/ctrlProp156.xml><?xml version="1.0" encoding="utf-8"?>
<formControlPr xmlns="http://schemas.microsoft.com/office/spreadsheetml/2009/9/main" objectType="CheckBox" fmlaLink="$G$17" lockText="1" noThreeD="1"/>
</file>

<file path=xl/ctrlProps/ctrlProp157.xml><?xml version="1.0" encoding="utf-8"?>
<formControlPr xmlns="http://schemas.microsoft.com/office/spreadsheetml/2009/9/main" objectType="CheckBox" fmlaLink="$G$18" lockText="1" noThreeD="1"/>
</file>

<file path=xl/ctrlProps/ctrlProp158.xml><?xml version="1.0" encoding="utf-8"?>
<formControlPr xmlns="http://schemas.microsoft.com/office/spreadsheetml/2009/9/main" objectType="CheckBox" fmlaLink="$G$23" lockText="1" noThreeD="1"/>
</file>

<file path=xl/ctrlProps/ctrlProp159.xml><?xml version="1.0" encoding="utf-8"?>
<formControlPr xmlns="http://schemas.microsoft.com/office/spreadsheetml/2009/9/main" objectType="CheckBox" fmlaLink="$G$24" lockText="1" noThreeD="1"/>
</file>

<file path=xl/ctrlProps/ctrlProp160.xml><?xml version="1.0" encoding="utf-8"?>
<formControlPr xmlns="http://schemas.microsoft.com/office/spreadsheetml/2009/9/main" objectType="CheckBox" fmlaLink="$F$30" lockText="1" noThreeD="1"/>
</file>

<file path=xl/ctrlProps/ctrlProp161.xml><?xml version="1.0" encoding="utf-8"?>
<formControlPr xmlns="http://schemas.microsoft.com/office/spreadsheetml/2009/9/main" objectType="CheckBox" fmlaLink="$F$31" lockText="1" noThreeD="1"/>
</file>

<file path=xl/ctrlProps/ctrlProp162.xml><?xml version="1.0" encoding="utf-8"?>
<formControlPr xmlns="http://schemas.microsoft.com/office/spreadsheetml/2009/9/main" objectType="CheckBox" fmlaLink="$H$31" lockText="1" noThreeD="1"/>
</file>

<file path=xl/ctrlProps/ctrlProp163.xml><?xml version="1.0" encoding="utf-8"?>
<formControlPr xmlns="http://schemas.microsoft.com/office/spreadsheetml/2009/9/main" objectType="CheckBox" fmlaLink="$H$30" lockText="1" noThreeD="1"/>
</file>

<file path=xl/ctrlProps/ctrlProp164.xml><?xml version="1.0" encoding="utf-8"?>
<formControlPr xmlns="http://schemas.microsoft.com/office/spreadsheetml/2009/9/main" objectType="CheckBox" fmlaLink="$J$31" lockText="1" noThreeD="1"/>
</file>

<file path=xl/ctrlProps/ctrlProp165.xml><?xml version="1.0" encoding="utf-8"?>
<formControlPr xmlns="http://schemas.microsoft.com/office/spreadsheetml/2009/9/main" objectType="CheckBox" fmlaLink="$J$30" lockText="1" noThreeD="1"/>
</file>

<file path=xl/ctrlProps/ctrlProp166.xml><?xml version="1.0" encoding="utf-8"?>
<formControlPr xmlns="http://schemas.microsoft.com/office/spreadsheetml/2009/9/main" objectType="CheckBox" fmlaLink="$F$38" lockText="1" noThreeD="1"/>
</file>

<file path=xl/ctrlProps/ctrlProp167.xml><?xml version="1.0" encoding="utf-8"?>
<formControlPr xmlns="http://schemas.microsoft.com/office/spreadsheetml/2009/9/main" objectType="CheckBox" fmlaLink="$F$41" lockText="1" noThreeD="1"/>
</file>

<file path=xl/ctrlProps/ctrlProp168.xml><?xml version="1.0" encoding="utf-8"?>
<formControlPr xmlns="http://schemas.microsoft.com/office/spreadsheetml/2009/9/main" objectType="CheckBox" fmlaLink="$F$42" lockText="1" noThreeD="1"/>
</file>

<file path=xl/ctrlProps/ctrlProp169.xml><?xml version="1.0" encoding="utf-8"?>
<formControlPr xmlns="http://schemas.microsoft.com/office/spreadsheetml/2009/9/main" objectType="CheckBox" fmlaLink="$F$40" lockText="1" noThreeD="1"/>
</file>

<file path=xl/ctrlProps/ctrlProp170.xml><?xml version="1.0" encoding="utf-8"?>
<formControlPr xmlns="http://schemas.microsoft.com/office/spreadsheetml/2009/9/main" objectType="CheckBox" fmlaLink="$F$39" lockText="1" noThreeD="1"/>
</file>

<file path=xl/ctrlProps/ctrlProp171.xml><?xml version="1.0" encoding="utf-8"?>
<formControlPr xmlns="http://schemas.microsoft.com/office/spreadsheetml/2009/9/main" objectType="CheckBox" fmlaLink="$H$38" lockText="1" noThreeD="1"/>
</file>

<file path=xl/ctrlProps/ctrlProp172.xml><?xml version="1.0" encoding="utf-8"?>
<formControlPr xmlns="http://schemas.microsoft.com/office/spreadsheetml/2009/9/main" objectType="CheckBox" fmlaLink="$H$39" lockText="1" noThreeD="1"/>
</file>

<file path=xl/ctrlProps/ctrlProp173.xml><?xml version="1.0" encoding="utf-8"?>
<formControlPr xmlns="http://schemas.microsoft.com/office/spreadsheetml/2009/9/main" objectType="CheckBox" fmlaLink="$H$40" lockText="1" noThreeD="1"/>
</file>

<file path=xl/ctrlProps/ctrlProp174.xml><?xml version="1.0" encoding="utf-8"?>
<formControlPr xmlns="http://schemas.microsoft.com/office/spreadsheetml/2009/9/main" objectType="CheckBox" fmlaLink="$H$41" lockText="1" noThreeD="1"/>
</file>

<file path=xl/ctrlProps/ctrlProp175.xml><?xml version="1.0" encoding="utf-8"?>
<formControlPr xmlns="http://schemas.microsoft.com/office/spreadsheetml/2009/9/main" objectType="CheckBox" fmlaLink="$H$42" lockText="1" noThreeD="1"/>
</file>

<file path=xl/ctrlProps/ctrlProp176.xml><?xml version="1.0" encoding="utf-8"?>
<formControlPr xmlns="http://schemas.microsoft.com/office/spreadsheetml/2009/9/main" objectType="CheckBox" fmlaLink="$J$38" lockText="1" noThreeD="1"/>
</file>

<file path=xl/ctrlProps/ctrlProp177.xml><?xml version="1.0" encoding="utf-8"?>
<formControlPr xmlns="http://schemas.microsoft.com/office/spreadsheetml/2009/9/main" objectType="CheckBox" fmlaLink="$J$39" lockText="1" noThreeD="1"/>
</file>

<file path=xl/ctrlProps/ctrlProp178.xml><?xml version="1.0" encoding="utf-8"?>
<formControlPr xmlns="http://schemas.microsoft.com/office/spreadsheetml/2009/9/main" objectType="CheckBox" fmlaLink="$J$40" lockText="1" noThreeD="1"/>
</file>

<file path=xl/ctrlProps/ctrlProp179.xml><?xml version="1.0" encoding="utf-8"?>
<formControlPr xmlns="http://schemas.microsoft.com/office/spreadsheetml/2009/9/main" objectType="CheckBox" fmlaLink="$J$41" lockText="1" noThreeD="1"/>
</file>

<file path=xl/ctrlProps/ctrlProp180.xml><?xml version="1.0" encoding="utf-8"?>
<formControlPr xmlns="http://schemas.microsoft.com/office/spreadsheetml/2009/9/main" objectType="CheckBox" fmlaLink="$J$42" lockText="1" noThreeD="1"/>
</file>

<file path=xl/ctrlProps/ctrlProp181.xml><?xml version="1.0" encoding="utf-8"?>
<formControlPr xmlns="http://schemas.microsoft.com/office/spreadsheetml/2009/9/main" objectType="CheckBox" fmlaLink="$L$38" lockText="1" noThreeD="1"/>
</file>

<file path=xl/ctrlProps/ctrlProp182.xml><?xml version="1.0" encoding="utf-8"?>
<formControlPr xmlns="http://schemas.microsoft.com/office/spreadsheetml/2009/9/main" objectType="CheckBox" fmlaLink="$L$39" lockText="1" noThreeD="1"/>
</file>

<file path=xl/ctrlProps/ctrlProp183.xml><?xml version="1.0" encoding="utf-8"?>
<formControlPr xmlns="http://schemas.microsoft.com/office/spreadsheetml/2009/9/main" objectType="CheckBox" fmlaLink="$L$40" lockText="1" noThreeD="1"/>
</file>

<file path=xl/ctrlProps/ctrlProp184.xml><?xml version="1.0" encoding="utf-8"?>
<formControlPr xmlns="http://schemas.microsoft.com/office/spreadsheetml/2009/9/main" objectType="CheckBox" fmlaLink="$L$41" lockText="1" noThreeD="1"/>
</file>

<file path=xl/ctrlProps/ctrlProp185.xml><?xml version="1.0" encoding="utf-8"?>
<formControlPr xmlns="http://schemas.microsoft.com/office/spreadsheetml/2009/9/main" objectType="CheckBox" fmlaLink="$L$42" lockText="1" noThreeD="1"/>
</file>

<file path=xl/ctrlProps/ctrlProp186.xml><?xml version="1.0" encoding="utf-8"?>
<formControlPr xmlns="http://schemas.microsoft.com/office/spreadsheetml/2009/9/main" objectType="CheckBox" fmlaLink="$F$47" lockText="1" noThreeD="1"/>
</file>

<file path=xl/ctrlProps/ctrlProp187.xml><?xml version="1.0" encoding="utf-8"?>
<formControlPr xmlns="http://schemas.microsoft.com/office/spreadsheetml/2009/9/main" objectType="CheckBox" fmlaLink="$F$48" lockText="1" noThreeD="1"/>
</file>

<file path=xl/ctrlProps/ctrlProp188.xml><?xml version="1.0" encoding="utf-8"?>
<formControlPr xmlns="http://schemas.microsoft.com/office/spreadsheetml/2009/9/main" objectType="CheckBox" fmlaLink="$F$49" lockText="1" noThreeD="1"/>
</file>

<file path=xl/ctrlProps/ctrlProp189.xml><?xml version="1.0" encoding="utf-8"?>
<formControlPr xmlns="http://schemas.microsoft.com/office/spreadsheetml/2009/9/main" objectType="CheckBox" fmlaLink="$G$47" lockText="1" noThreeD="1"/>
</file>

<file path=xl/ctrlProps/ctrlProp190.xml><?xml version="1.0" encoding="utf-8"?>
<formControlPr xmlns="http://schemas.microsoft.com/office/spreadsheetml/2009/9/main" objectType="CheckBox" fmlaLink="$G$48" lockText="1" noThreeD="1"/>
</file>

<file path=xl/ctrlProps/ctrlProp191.xml><?xml version="1.0" encoding="utf-8"?>
<formControlPr xmlns="http://schemas.microsoft.com/office/spreadsheetml/2009/9/main" objectType="CheckBox" fmlaLink="$G$49" lockText="1" noThreeD="1"/>
</file>

<file path=xl/ctrlProps/ctrlProp192.xml><?xml version="1.0" encoding="utf-8"?>
<formControlPr xmlns="http://schemas.microsoft.com/office/spreadsheetml/2009/9/main" objectType="CheckBox" fmlaLink="$F$50" lockText="1" noThreeD="1"/>
</file>

<file path=xl/ctrlProps/ctrlProp193.xml><?xml version="1.0" encoding="utf-8"?>
<formControlPr xmlns="http://schemas.microsoft.com/office/spreadsheetml/2009/9/main" objectType="CheckBox" fmlaLink="$F$51" lockText="1" noThreeD="1"/>
</file>

<file path=xl/ctrlProps/ctrlProp194.xml><?xml version="1.0" encoding="utf-8"?>
<formControlPr xmlns="http://schemas.microsoft.com/office/spreadsheetml/2009/9/main" objectType="CheckBox" fmlaLink="$G$50" lockText="1" noThreeD="1"/>
</file>

<file path=xl/ctrlProps/ctrlProp195.xml><?xml version="1.0" encoding="utf-8"?>
<formControlPr xmlns="http://schemas.microsoft.com/office/spreadsheetml/2009/9/main" objectType="CheckBox" fmlaLink="$G$51" lockText="1" noThreeD="1"/>
</file>

<file path=xl/ctrlProps/ctrlProp196.xml><?xml version="1.0" encoding="utf-8"?>
<formControlPr xmlns="http://schemas.microsoft.com/office/spreadsheetml/2009/9/main" objectType="CheckBox" fmlaLink="$H$47" lockText="1" noThreeD="1"/>
</file>

<file path=xl/ctrlProps/ctrlProp197.xml><?xml version="1.0" encoding="utf-8"?>
<formControlPr xmlns="http://schemas.microsoft.com/office/spreadsheetml/2009/9/main" objectType="CheckBox" fmlaLink="$H$48" lockText="1" noThreeD="1"/>
</file>

<file path=xl/ctrlProps/ctrlProp198.xml><?xml version="1.0" encoding="utf-8"?>
<formControlPr xmlns="http://schemas.microsoft.com/office/spreadsheetml/2009/9/main" objectType="CheckBox" fmlaLink="$H$49" lockText="1" noThreeD="1"/>
</file>

<file path=xl/ctrlProps/ctrlProp199.xml><?xml version="1.0" encoding="utf-8"?>
<formControlPr xmlns="http://schemas.microsoft.com/office/spreadsheetml/2009/9/main" objectType="CheckBox" fmlaLink="$H$50" lockText="1" noThreeD="1"/>
</file>

<file path=xl/ctrlProps/ctrlProp200.xml><?xml version="1.0" encoding="utf-8"?>
<formControlPr xmlns="http://schemas.microsoft.com/office/spreadsheetml/2009/9/main" objectType="CheckBox" fmlaLink="$H$51" lockText="1" noThreeD="1"/>
</file>

<file path=xl/ctrlProps/ctrlProp201.xml><?xml version="1.0" encoding="utf-8"?>
<formControlPr xmlns="http://schemas.microsoft.com/office/spreadsheetml/2009/9/main" objectType="CheckBox" fmlaLink="$I$68" lockText="1" noThreeD="1"/>
</file>

<file path=xl/ctrlProps/ctrlProp202.xml><?xml version="1.0" encoding="utf-8"?>
<formControlPr xmlns="http://schemas.microsoft.com/office/spreadsheetml/2009/9/main" objectType="CheckBox" fmlaLink="$I$69" lockText="1" noThreeD="1"/>
</file>

<file path=xl/ctrlProps/ctrlProp203.xml><?xml version="1.0" encoding="utf-8"?>
<formControlPr xmlns="http://schemas.microsoft.com/office/spreadsheetml/2009/9/main" objectType="CheckBox" fmlaLink="$I$70" lockText="1" noThreeD="1"/>
</file>

<file path=xl/ctrlProps/ctrlProp204.xml><?xml version="1.0" encoding="utf-8"?>
<formControlPr xmlns="http://schemas.microsoft.com/office/spreadsheetml/2009/9/main" objectType="CheckBox" fmlaLink="$I$71" lockText="1" noThreeD="1"/>
</file>

<file path=xl/ctrlProps/ctrlProp205.xml><?xml version="1.0" encoding="utf-8"?>
<formControlPr xmlns="http://schemas.microsoft.com/office/spreadsheetml/2009/9/main" objectType="CheckBox" fmlaLink="$I$72" lockText="1" noThreeD="1"/>
</file>

<file path=xl/ctrlProps/ctrlProp206.xml><?xml version="1.0" encoding="utf-8"?>
<formControlPr xmlns="http://schemas.microsoft.com/office/spreadsheetml/2009/9/main" objectType="CheckBox" fmlaLink="$I$73" lockText="1" noThreeD="1"/>
</file>

<file path=xl/ctrlProps/ctrlProp207.xml><?xml version="1.0" encoding="utf-8"?>
<formControlPr xmlns="http://schemas.microsoft.com/office/spreadsheetml/2009/9/main" objectType="CheckBox" fmlaLink="$I$74" lockText="1" noThreeD="1"/>
</file>

<file path=xl/ctrlProps/ctrlProp208.xml><?xml version="1.0" encoding="utf-8"?>
<formControlPr xmlns="http://schemas.microsoft.com/office/spreadsheetml/2009/9/main" objectType="CheckBox" fmlaLink="$I$75" lockText="1" noThreeD="1"/>
</file>

<file path=xl/ctrlProps/ctrlProp209.xml><?xml version="1.0" encoding="utf-8"?>
<formControlPr xmlns="http://schemas.microsoft.com/office/spreadsheetml/2009/9/main" objectType="CheckBox" fmlaLink="$I$76" lockText="1" noThreeD="1"/>
</file>

<file path=xl/ctrlProps/ctrlProp210.xml><?xml version="1.0" encoding="utf-8"?>
<formControlPr xmlns="http://schemas.microsoft.com/office/spreadsheetml/2009/9/main" objectType="CheckBox" fmlaLink="$F$84" lockText="1" noThreeD="1"/>
</file>

<file path=xl/ctrlProps/ctrlProp211.xml><?xml version="1.0" encoding="utf-8"?>
<formControlPr xmlns="http://schemas.microsoft.com/office/spreadsheetml/2009/9/main" objectType="CheckBox" fmlaLink="$F$87" lockText="1" noThreeD="1"/>
</file>

<file path=xl/ctrlProps/ctrlProp212.xml><?xml version="1.0" encoding="utf-8"?>
<formControlPr xmlns="http://schemas.microsoft.com/office/spreadsheetml/2009/9/main" objectType="CheckBox" fmlaLink="$F$86" lockText="1" noThreeD="1"/>
</file>

<file path=xl/ctrlProps/ctrlProp213.xml><?xml version="1.0" encoding="utf-8"?>
<formControlPr xmlns="http://schemas.microsoft.com/office/spreadsheetml/2009/9/main" objectType="CheckBox" fmlaLink="$F$85" lockText="1" noThreeD="1"/>
</file>

<file path=xl/ctrlProps/ctrlProp214.xml><?xml version="1.0" encoding="utf-8"?>
<formControlPr xmlns="http://schemas.microsoft.com/office/spreadsheetml/2009/9/main" objectType="CheckBox" fmlaLink="$H$84" lockText="1" noThreeD="1"/>
</file>

<file path=xl/ctrlProps/ctrlProp215.xml><?xml version="1.0" encoding="utf-8"?>
<formControlPr xmlns="http://schemas.microsoft.com/office/spreadsheetml/2009/9/main" objectType="CheckBox" fmlaLink="$H$85" lockText="1" noThreeD="1"/>
</file>

<file path=xl/ctrlProps/ctrlProp216.xml><?xml version="1.0" encoding="utf-8"?>
<formControlPr xmlns="http://schemas.microsoft.com/office/spreadsheetml/2009/9/main" objectType="CheckBox" fmlaLink="$H$86" lockText="1" noThreeD="1"/>
</file>

<file path=xl/ctrlProps/ctrlProp217.xml><?xml version="1.0" encoding="utf-8"?>
<formControlPr xmlns="http://schemas.microsoft.com/office/spreadsheetml/2009/9/main" objectType="CheckBox" fmlaLink="$H$87" lockText="1" noThreeD="1"/>
</file>

<file path=xl/ctrlProps/ctrlProp218.xml><?xml version="1.0" encoding="utf-8"?>
<formControlPr xmlns="http://schemas.microsoft.com/office/spreadsheetml/2009/9/main" objectType="CheckBox" fmlaLink="$J$84" lockText="1" noThreeD="1"/>
</file>

<file path=xl/ctrlProps/ctrlProp219.xml><?xml version="1.0" encoding="utf-8"?>
<formControlPr xmlns="http://schemas.microsoft.com/office/spreadsheetml/2009/9/main" objectType="CheckBox" fmlaLink="$J$85" lockText="1" noThreeD="1"/>
</file>

<file path=xl/ctrlProps/ctrlProp220.xml><?xml version="1.0" encoding="utf-8"?>
<formControlPr xmlns="http://schemas.microsoft.com/office/spreadsheetml/2009/9/main" objectType="CheckBox" fmlaLink="$J$86" lockText="1" noThreeD="1"/>
</file>

<file path=xl/ctrlProps/ctrlProp221.xml><?xml version="1.0" encoding="utf-8"?>
<formControlPr xmlns="http://schemas.microsoft.com/office/spreadsheetml/2009/9/main" objectType="CheckBox" fmlaLink="$J$87" lockText="1" noThreeD="1"/>
</file>

<file path=xl/ctrlProps/ctrlProp222.xml><?xml version="1.0" encoding="utf-8"?>
<formControlPr xmlns="http://schemas.microsoft.com/office/spreadsheetml/2009/9/main" objectType="CheckBox" fmlaLink="$L$84" lockText="1" noThreeD="1"/>
</file>

<file path=xl/ctrlProps/ctrlProp223.xml><?xml version="1.0" encoding="utf-8"?>
<formControlPr xmlns="http://schemas.microsoft.com/office/spreadsheetml/2009/9/main" objectType="CheckBox" fmlaLink="$L$85" lockText="1" noThreeD="1"/>
</file>

<file path=xl/ctrlProps/ctrlProp224.xml><?xml version="1.0" encoding="utf-8"?>
<formControlPr xmlns="http://schemas.microsoft.com/office/spreadsheetml/2009/9/main" objectType="CheckBox" fmlaLink="$L$86" lockText="1" noThreeD="1"/>
</file>

<file path=xl/ctrlProps/ctrlProp225.xml><?xml version="1.0" encoding="utf-8"?>
<formControlPr xmlns="http://schemas.microsoft.com/office/spreadsheetml/2009/9/main" objectType="CheckBox" fmlaLink="$L$87" lockText="1" noThreeD="1"/>
</file>

<file path=xl/ctrlProps/ctrlProp226.xml><?xml version="1.0" encoding="utf-8"?>
<formControlPr xmlns="http://schemas.microsoft.com/office/spreadsheetml/2009/9/main" objectType="CheckBox" fmlaLink="$F$93" lockText="1" noThreeD="1"/>
</file>

<file path=xl/ctrlProps/ctrlProp227.xml><?xml version="1.0" encoding="utf-8"?>
<formControlPr xmlns="http://schemas.microsoft.com/office/spreadsheetml/2009/9/main" objectType="CheckBox" fmlaLink="$F$97" lockText="1" noThreeD="1"/>
</file>

<file path=xl/ctrlProps/ctrlProp228.xml><?xml version="1.0" encoding="utf-8"?>
<formControlPr xmlns="http://schemas.microsoft.com/office/spreadsheetml/2009/9/main" objectType="CheckBox" fmlaLink="$F$96" lockText="1" noThreeD="1"/>
</file>

<file path=xl/ctrlProps/ctrlProp229.xml><?xml version="1.0" encoding="utf-8"?>
<formControlPr xmlns="http://schemas.microsoft.com/office/spreadsheetml/2009/9/main" objectType="CheckBox" fmlaLink="$F$94" lockText="1" noThreeD="1"/>
</file>

<file path=xl/ctrlProps/ctrlProp230.xml><?xml version="1.0" encoding="utf-8"?>
<formControlPr xmlns="http://schemas.microsoft.com/office/spreadsheetml/2009/9/main" objectType="CheckBox" fmlaLink="$H$93" lockText="1" noThreeD="1"/>
</file>

<file path=xl/ctrlProps/ctrlProp231.xml><?xml version="1.0" encoding="utf-8"?>
<formControlPr xmlns="http://schemas.microsoft.com/office/spreadsheetml/2009/9/main" objectType="CheckBox" fmlaLink="$H$94" lockText="1" noThreeD="1"/>
</file>

<file path=xl/ctrlProps/ctrlProp232.xml><?xml version="1.0" encoding="utf-8"?>
<formControlPr xmlns="http://schemas.microsoft.com/office/spreadsheetml/2009/9/main" objectType="CheckBox" fmlaLink="$H$96" lockText="1" noThreeD="1"/>
</file>

<file path=xl/ctrlProps/ctrlProp233.xml><?xml version="1.0" encoding="utf-8"?>
<formControlPr xmlns="http://schemas.microsoft.com/office/spreadsheetml/2009/9/main" objectType="CheckBox" fmlaLink="$H$97" lockText="1" noThreeD="1"/>
</file>

<file path=xl/ctrlProps/ctrlProp234.xml><?xml version="1.0" encoding="utf-8"?>
<formControlPr xmlns="http://schemas.microsoft.com/office/spreadsheetml/2009/9/main" objectType="CheckBox" fmlaLink="$J$93" lockText="1" noThreeD="1"/>
</file>

<file path=xl/ctrlProps/ctrlProp235.xml><?xml version="1.0" encoding="utf-8"?>
<formControlPr xmlns="http://schemas.microsoft.com/office/spreadsheetml/2009/9/main" objectType="CheckBox" fmlaLink="$J$94" lockText="1" noThreeD="1"/>
</file>

<file path=xl/ctrlProps/ctrlProp236.xml><?xml version="1.0" encoding="utf-8"?>
<formControlPr xmlns="http://schemas.microsoft.com/office/spreadsheetml/2009/9/main" objectType="CheckBox" fmlaLink="$J$96" lockText="1" noThreeD="1"/>
</file>

<file path=xl/ctrlProps/ctrlProp237.xml><?xml version="1.0" encoding="utf-8"?>
<formControlPr xmlns="http://schemas.microsoft.com/office/spreadsheetml/2009/9/main" objectType="CheckBox" fmlaLink="$J$97" lockText="1" noThreeD="1"/>
</file>

<file path=xl/ctrlProps/ctrlProp238.xml><?xml version="1.0" encoding="utf-8"?>
<formControlPr xmlns="http://schemas.microsoft.com/office/spreadsheetml/2009/9/main" objectType="CheckBox" fmlaLink="$L$93" lockText="1" noThreeD="1"/>
</file>

<file path=xl/ctrlProps/ctrlProp239.xml><?xml version="1.0" encoding="utf-8"?>
<formControlPr xmlns="http://schemas.microsoft.com/office/spreadsheetml/2009/9/main" objectType="CheckBox" fmlaLink="$L$94" lockText="1" noThreeD="1"/>
</file>

<file path=xl/ctrlProps/ctrlProp240.xml><?xml version="1.0" encoding="utf-8"?>
<formControlPr xmlns="http://schemas.microsoft.com/office/spreadsheetml/2009/9/main" objectType="CheckBox" fmlaLink="$L$96" lockText="1" noThreeD="1"/>
</file>

<file path=xl/ctrlProps/ctrlProp241.xml><?xml version="1.0" encoding="utf-8"?>
<formControlPr xmlns="http://schemas.microsoft.com/office/spreadsheetml/2009/9/main" objectType="CheckBox" fmlaLink="$L$97" lockText="1" noThreeD="1"/>
</file>

<file path=xl/ctrlProps/ctrlProp242.xml><?xml version="1.0" encoding="utf-8"?>
<formControlPr xmlns="http://schemas.microsoft.com/office/spreadsheetml/2009/9/main" objectType="CheckBox" fmlaLink="$F$95" lockText="1" noThreeD="1"/>
</file>

<file path=xl/ctrlProps/ctrlProp243.xml><?xml version="1.0" encoding="utf-8"?>
<formControlPr xmlns="http://schemas.microsoft.com/office/spreadsheetml/2009/9/main" objectType="CheckBox" fmlaLink="$H$95" lockText="1" noThreeD="1"/>
</file>

<file path=xl/ctrlProps/ctrlProp244.xml><?xml version="1.0" encoding="utf-8"?>
<formControlPr xmlns="http://schemas.microsoft.com/office/spreadsheetml/2009/9/main" objectType="CheckBox" fmlaLink="$J$95" lockText="1" noThreeD="1"/>
</file>

<file path=xl/ctrlProps/ctrlProp245.xml><?xml version="1.0" encoding="utf-8"?>
<formControlPr xmlns="http://schemas.microsoft.com/office/spreadsheetml/2009/9/main" objectType="CheckBox" fmlaLink="$L$95" lockText="1" noThreeD="1"/>
</file>

<file path=xl/ctrlProps/ctrlProp246.xml><?xml version="1.0" encoding="utf-8"?>
<formControlPr xmlns="http://schemas.microsoft.com/office/spreadsheetml/2009/9/main" objectType="CheckBox" fmlaLink="$F$103" lockText="1" noThreeD="1"/>
</file>

<file path=xl/ctrlProps/ctrlProp247.xml><?xml version="1.0" encoding="utf-8"?>
<formControlPr xmlns="http://schemas.microsoft.com/office/spreadsheetml/2009/9/main" objectType="CheckBox" fmlaLink="$F$107" lockText="1" noThreeD="1"/>
</file>

<file path=xl/ctrlProps/ctrlProp248.xml><?xml version="1.0" encoding="utf-8"?>
<formControlPr xmlns="http://schemas.microsoft.com/office/spreadsheetml/2009/9/main" objectType="CheckBox" fmlaLink="$F$106" lockText="1" noThreeD="1"/>
</file>

<file path=xl/ctrlProps/ctrlProp249.xml><?xml version="1.0" encoding="utf-8"?>
<formControlPr xmlns="http://schemas.microsoft.com/office/spreadsheetml/2009/9/main" objectType="CheckBox" fmlaLink="$F$104" lockText="1" noThreeD="1"/>
</file>

<file path=xl/ctrlProps/ctrlProp250.xml><?xml version="1.0" encoding="utf-8"?>
<formControlPr xmlns="http://schemas.microsoft.com/office/spreadsheetml/2009/9/main" objectType="CheckBox" fmlaLink="$H$103" lockText="1" noThreeD="1"/>
</file>

<file path=xl/ctrlProps/ctrlProp251.xml><?xml version="1.0" encoding="utf-8"?>
<formControlPr xmlns="http://schemas.microsoft.com/office/spreadsheetml/2009/9/main" objectType="CheckBox" fmlaLink="$H$104" lockText="1" noThreeD="1"/>
</file>

<file path=xl/ctrlProps/ctrlProp252.xml><?xml version="1.0" encoding="utf-8"?>
<formControlPr xmlns="http://schemas.microsoft.com/office/spreadsheetml/2009/9/main" objectType="CheckBox" fmlaLink="$H$106" lockText="1" noThreeD="1"/>
</file>

<file path=xl/ctrlProps/ctrlProp253.xml><?xml version="1.0" encoding="utf-8"?>
<formControlPr xmlns="http://schemas.microsoft.com/office/spreadsheetml/2009/9/main" objectType="CheckBox" fmlaLink="$H$107" lockText="1" noThreeD="1"/>
</file>

<file path=xl/ctrlProps/ctrlProp254.xml><?xml version="1.0" encoding="utf-8"?>
<formControlPr xmlns="http://schemas.microsoft.com/office/spreadsheetml/2009/9/main" objectType="CheckBox" fmlaLink="$J$103" lockText="1" noThreeD="1"/>
</file>

<file path=xl/ctrlProps/ctrlProp255.xml><?xml version="1.0" encoding="utf-8"?>
<formControlPr xmlns="http://schemas.microsoft.com/office/spreadsheetml/2009/9/main" objectType="CheckBox" fmlaLink="$J$104" lockText="1" noThreeD="1"/>
</file>

<file path=xl/ctrlProps/ctrlProp256.xml><?xml version="1.0" encoding="utf-8"?>
<formControlPr xmlns="http://schemas.microsoft.com/office/spreadsheetml/2009/9/main" objectType="CheckBox" fmlaLink="$J$106" lockText="1" noThreeD="1"/>
</file>

<file path=xl/ctrlProps/ctrlProp257.xml><?xml version="1.0" encoding="utf-8"?>
<formControlPr xmlns="http://schemas.microsoft.com/office/spreadsheetml/2009/9/main" objectType="CheckBox" fmlaLink="$J$107" lockText="1" noThreeD="1"/>
</file>

<file path=xl/ctrlProps/ctrlProp258.xml><?xml version="1.0" encoding="utf-8"?>
<formControlPr xmlns="http://schemas.microsoft.com/office/spreadsheetml/2009/9/main" objectType="CheckBox" fmlaLink="$L$103" lockText="1" noThreeD="1"/>
</file>

<file path=xl/ctrlProps/ctrlProp259.xml><?xml version="1.0" encoding="utf-8"?>
<formControlPr xmlns="http://schemas.microsoft.com/office/spreadsheetml/2009/9/main" objectType="CheckBox" fmlaLink="$L$104" lockText="1" noThreeD="1"/>
</file>

<file path=xl/ctrlProps/ctrlProp260.xml><?xml version="1.0" encoding="utf-8"?>
<formControlPr xmlns="http://schemas.microsoft.com/office/spreadsheetml/2009/9/main" objectType="CheckBox" fmlaLink="$L$106" lockText="1" noThreeD="1"/>
</file>

<file path=xl/ctrlProps/ctrlProp261.xml><?xml version="1.0" encoding="utf-8"?>
<formControlPr xmlns="http://schemas.microsoft.com/office/spreadsheetml/2009/9/main" objectType="CheckBox" fmlaLink="$L$107" lockText="1" noThreeD="1"/>
</file>

<file path=xl/ctrlProps/ctrlProp262.xml><?xml version="1.0" encoding="utf-8"?>
<formControlPr xmlns="http://schemas.microsoft.com/office/spreadsheetml/2009/9/main" objectType="CheckBox" fmlaLink="$F$105" lockText="1" noThreeD="1"/>
</file>

<file path=xl/ctrlProps/ctrlProp263.xml><?xml version="1.0" encoding="utf-8"?>
<formControlPr xmlns="http://schemas.microsoft.com/office/spreadsheetml/2009/9/main" objectType="CheckBox" fmlaLink="$H$105" lockText="1" noThreeD="1"/>
</file>

<file path=xl/ctrlProps/ctrlProp264.xml><?xml version="1.0" encoding="utf-8"?>
<formControlPr xmlns="http://schemas.microsoft.com/office/spreadsheetml/2009/9/main" objectType="CheckBox" fmlaLink="$J$105" lockText="1" noThreeD="1"/>
</file>

<file path=xl/ctrlProps/ctrlProp265.xml><?xml version="1.0" encoding="utf-8"?>
<formControlPr xmlns="http://schemas.microsoft.com/office/spreadsheetml/2009/9/main" objectType="CheckBox" fmlaLink="$L$105" lockText="1" noThreeD="1"/>
</file>

<file path=xl/ctrlProps/ctrlProp266.xml><?xml version="1.0" encoding="utf-8"?>
<formControlPr xmlns="http://schemas.microsoft.com/office/spreadsheetml/2009/9/main" objectType="CheckBox" fmlaLink="$F$14" lockText="1" noThreeD="1"/>
</file>

<file path=xl/ctrlProps/ctrlProp267.xml><?xml version="1.0" encoding="utf-8"?>
<formControlPr xmlns="http://schemas.microsoft.com/office/spreadsheetml/2009/9/main" objectType="CheckBox" fmlaLink="$F$15" lockText="1" noThreeD="1"/>
</file>

<file path=xl/ctrlProps/ctrlProp268.xml><?xml version="1.0" encoding="utf-8"?>
<formControlPr xmlns="http://schemas.microsoft.com/office/spreadsheetml/2009/9/main" objectType="CheckBox" fmlaLink="$J$14" lockText="1" noThreeD="1"/>
</file>

<file path=xl/ctrlProps/ctrlProp269.xml><?xml version="1.0" encoding="utf-8"?>
<formControlPr xmlns="http://schemas.microsoft.com/office/spreadsheetml/2009/9/main" objectType="CheckBox" fmlaLink="$J$15" lockText="1" noThreeD="1"/>
</file>

<file path=xl/ctrlProps/ctrlProp270.xml><?xml version="1.0" encoding="utf-8"?>
<formControlPr xmlns="http://schemas.microsoft.com/office/spreadsheetml/2009/9/main" objectType="CheckBox" fmlaLink="$L$69" lockText="1" noThreeD="1"/>
</file>

<file path=xl/ctrlProps/ctrlProp271.xml><?xml version="1.0" encoding="utf-8"?>
<formControlPr xmlns="http://schemas.microsoft.com/office/spreadsheetml/2009/9/main" objectType="CheckBox" fmlaLink="$N$69" lockText="1" noThreeD="1"/>
</file>

<file path=xl/ctrlProps/ctrlProp272.xml><?xml version="1.0" encoding="utf-8"?>
<formControlPr xmlns="http://schemas.microsoft.com/office/spreadsheetml/2009/9/main" objectType="CheckBox" fmlaLink="$H$72" lockText="1" noThreeD="1"/>
</file>

<file path=xl/ctrlProps/ctrlProp273.xml><?xml version="1.0" encoding="utf-8"?>
<formControlPr xmlns="http://schemas.microsoft.com/office/spreadsheetml/2009/9/main" objectType="CheckBox" fmlaLink="$H$74" lockText="1" noThreeD="1"/>
</file>

<file path=xl/ctrlProps/ctrlProp274.xml><?xml version="1.0" encoding="utf-8"?>
<formControlPr xmlns="http://schemas.microsoft.com/office/spreadsheetml/2009/9/main" objectType="CheckBox" fmlaLink="$H$76" lockText="1" noThreeD="1"/>
</file>

<file path=xl/ctrlProps/ctrlProp275.xml><?xml version="1.0" encoding="utf-8"?>
<formControlPr xmlns="http://schemas.microsoft.com/office/spreadsheetml/2009/9/main" objectType="CheckBox" fmlaLink="$H$78" lockText="1" noThreeD="1"/>
</file>

<file path=xl/ctrlProps/ctrlProp276.xml><?xml version="1.0" encoding="utf-8"?>
<formControlPr xmlns="http://schemas.microsoft.com/office/spreadsheetml/2009/9/main" objectType="CheckBox" fmlaLink="$L$113" lockText="1" noThreeD="1"/>
</file>

<file path=xl/ctrlProps/ctrlProp277.xml><?xml version="1.0" encoding="utf-8"?>
<formControlPr xmlns="http://schemas.microsoft.com/office/spreadsheetml/2009/9/main" objectType="CheckBox" fmlaLink="$L$114" lockText="1" noThreeD="1"/>
</file>

<file path=xl/ctrlProps/ctrlProp278.xml><?xml version="1.0" encoding="utf-8"?>
<formControlPr xmlns="http://schemas.microsoft.com/office/spreadsheetml/2009/9/main" objectType="CheckBox" fmlaLink="$L$115" lockText="1" noThreeD="1"/>
</file>

<file path=xl/ctrlProps/ctrlProp279.xml><?xml version="1.0" encoding="utf-8"?>
<formControlPr xmlns="http://schemas.microsoft.com/office/spreadsheetml/2009/9/main" objectType="CheckBox" fmlaLink="$J$122" lockText="1" noThreeD="1"/>
</file>

<file path=xl/ctrlProps/ctrlProp280.xml><?xml version="1.0" encoding="utf-8"?>
<formControlPr xmlns="http://schemas.microsoft.com/office/spreadsheetml/2009/9/main" objectType="CheckBox" fmlaLink="$L$122" lockText="1" noThreeD="1"/>
</file>

<file path=xl/ctrlProps/ctrlProp281.xml><?xml version="1.0" encoding="utf-8"?>
<formControlPr xmlns="http://schemas.microsoft.com/office/spreadsheetml/2009/9/main" objectType="CheckBox" fmlaLink="$J$123" lockText="1" noThreeD="1"/>
</file>

<file path=xl/ctrlProps/ctrlProp282.xml><?xml version="1.0" encoding="utf-8"?>
<formControlPr xmlns="http://schemas.microsoft.com/office/spreadsheetml/2009/9/main" objectType="CheckBox" fmlaLink="$L$123" lockText="1" noThreeD="1"/>
</file>

<file path=xl/ctrlProps/ctrlProp283.xml><?xml version="1.0" encoding="utf-8"?>
<formControlPr xmlns="http://schemas.microsoft.com/office/spreadsheetml/2009/9/main" objectType="CheckBox" fmlaLink="$J$124" lockText="1" noThreeD="1"/>
</file>

<file path=xl/ctrlProps/ctrlProp284.xml><?xml version="1.0" encoding="utf-8"?>
<formControlPr xmlns="http://schemas.microsoft.com/office/spreadsheetml/2009/9/main" objectType="CheckBox" fmlaLink="$L$124" lockText="1" noThreeD="1"/>
</file>

<file path=xl/ctrlProps/ctrlProp285.xml><?xml version="1.0" encoding="utf-8"?>
<formControlPr xmlns="http://schemas.microsoft.com/office/spreadsheetml/2009/9/main" objectType="CheckBox" fmlaLink="$J$142" lockText="1" noThreeD="1"/>
</file>

<file path=xl/ctrlProps/ctrlProp286.xml><?xml version="1.0" encoding="utf-8"?>
<formControlPr xmlns="http://schemas.microsoft.com/office/spreadsheetml/2009/9/main" objectType="CheckBox" fmlaLink="$L$142" lockText="1" noThreeD="1"/>
</file>

<file path=xl/ctrlProps/ctrlProp287.xml><?xml version="1.0" encoding="utf-8"?>
<formControlPr xmlns="http://schemas.microsoft.com/office/spreadsheetml/2009/9/main" objectType="CheckBox" fmlaLink="$J$143" lockText="1" noThreeD="1"/>
</file>

<file path=xl/ctrlProps/ctrlProp288.xml><?xml version="1.0" encoding="utf-8"?>
<formControlPr xmlns="http://schemas.microsoft.com/office/spreadsheetml/2009/9/main" objectType="CheckBox" fmlaLink="$L$143" lockText="1" noThreeD="1"/>
</file>

<file path=xl/ctrlProps/ctrlProp289.xml><?xml version="1.0" encoding="utf-8"?>
<formControlPr xmlns="http://schemas.microsoft.com/office/spreadsheetml/2009/9/main" objectType="CheckBox" fmlaLink="$J$144" lockText="1" noThreeD="1"/>
</file>

<file path=xl/ctrlProps/ctrlProp290.xml><?xml version="1.0" encoding="utf-8"?>
<formControlPr xmlns="http://schemas.microsoft.com/office/spreadsheetml/2009/9/main" objectType="CheckBox" fmlaLink="$L$144" lockText="1" noThreeD="1"/>
</file>

<file path=xl/ctrlProps/ctrlProp291.xml><?xml version="1.0" encoding="utf-8"?>
<formControlPr xmlns="http://schemas.microsoft.com/office/spreadsheetml/2009/9/main" objectType="CheckBox" fmlaLink="$H$192" lockText="1" noThreeD="1"/>
</file>

<file path=xl/ctrlProps/ctrlProp292.xml><?xml version="1.0" encoding="utf-8"?>
<formControlPr xmlns="http://schemas.microsoft.com/office/spreadsheetml/2009/9/main" objectType="CheckBox" fmlaLink="$J$192" lockText="1" noThreeD="1"/>
</file>

<file path=xl/ctrlProps/ctrlProp293.xml><?xml version="1.0" encoding="utf-8"?>
<formControlPr xmlns="http://schemas.microsoft.com/office/spreadsheetml/2009/9/main" objectType="CheckBox" fmlaLink="$H$191" lockText="1" noThreeD="1"/>
</file>

<file path=xl/ctrlProps/ctrlProp294.xml><?xml version="1.0" encoding="utf-8"?>
<formControlPr xmlns="http://schemas.microsoft.com/office/spreadsheetml/2009/9/main" objectType="CheckBox" fmlaLink="$J$191" lockText="1" noThreeD="1"/>
</file>

<file path=xl/ctrlProps/ctrlProp295.xml><?xml version="1.0" encoding="utf-8"?>
<formControlPr xmlns="http://schemas.microsoft.com/office/spreadsheetml/2009/9/main" objectType="CheckBox" fmlaLink="$G$202" lockText="1" noThreeD="1"/>
</file>

<file path=xl/ctrlProps/ctrlProp296.xml><?xml version="1.0" encoding="utf-8"?>
<formControlPr xmlns="http://schemas.microsoft.com/office/spreadsheetml/2009/9/main" objectType="CheckBox" fmlaLink="$G$203" lockText="1" noThreeD="1"/>
</file>

<file path=xl/ctrlProps/ctrlProp297.xml><?xml version="1.0" encoding="utf-8"?>
<formControlPr xmlns="http://schemas.microsoft.com/office/spreadsheetml/2009/9/main" objectType="CheckBox" fmlaLink="$G$204" lockText="1" noThreeD="1"/>
</file>

<file path=xl/ctrlProps/ctrlProp298.xml><?xml version="1.0" encoding="utf-8"?>
<formControlPr xmlns="http://schemas.microsoft.com/office/spreadsheetml/2009/9/main" objectType="CheckBox" fmlaLink="$G$205" lockText="1" noThreeD="1"/>
</file>

<file path=xl/ctrlProps/ctrlProp299.xml><?xml version="1.0" encoding="utf-8"?>
<formControlPr xmlns="http://schemas.microsoft.com/office/spreadsheetml/2009/9/main" objectType="CheckBox" fmlaLink="$G$206" lockText="1" noThreeD="1"/>
</file>

<file path=xl/ctrlProps/ctrlProp300.xml><?xml version="1.0" encoding="utf-8"?>
<formControlPr xmlns="http://schemas.microsoft.com/office/spreadsheetml/2009/9/main" objectType="CheckBox" fmlaLink="$G$207" lockText="1" noThreeD="1"/>
</file>

<file path=xl/ctrlProps/ctrlProp301.xml><?xml version="1.0" encoding="utf-8"?>
<formControlPr xmlns="http://schemas.microsoft.com/office/spreadsheetml/2009/9/main" objectType="CheckBox" fmlaLink="$G$208" lockText="1" noThreeD="1"/>
</file>

<file path=xl/ctrlProps/ctrlProp302.xml><?xml version="1.0" encoding="utf-8"?>
<formControlPr xmlns="http://schemas.microsoft.com/office/spreadsheetml/2009/9/main" objectType="CheckBox" fmlaLink="$G$209" lockText="1" noThreeD="1"/>
</file>

<file path=xl/ctrlProps/ctrlProp303.xml><?xml version="1.0" encoding="utf-8"?>
<formControlPr xmlns="http://schemas.microsoft.com/office/spreadsheetml/2009/9/main" objectType="CheckBox" fmlaLink="$G$210" lockText="1" noThreeD="1"/>
</file>

<file path=xl/ctrlProps/ctrlProp304.xml><?xml version="1.0" encoding="utf-8"?>
<formControlPr xmlns="http://schemas.microsoft.com/office/spreadsheetml/2009/9/main" objectType="CheckBox" fmlaLink="$G$211" lockText="1" noThreeD="1"/>
</file>

<file path=xl/ctrlProps/ctrlProp305.xml><?xml version="1.0" encoding="utf-8"?>
<formControlPr xmlns="http://schemas.microsoft.com/office/spreadsheetml/2009/9/main" objectType="CheckBox" fmlaLink="$G$212" lockText="1" noThreeD="1"/>
</file>

<file path=xl/ctrlProps/ctrlProp306.xml><?xml version="1.0" encoding="utf-8"?>
<formControlPr xmlns="http://schemas.microsoft.com/office/spreadsheetml/2009/9/main" objectType="CheckBox" fmlaLink="$H$155" lockText="1" noThreeD="1"/>
</file>

<file path=xl/ctrlProps/ctrlProp307.xml><?xml version="1.0" encoding="utf-8"?>
<formControlPr xmlns="http://schemas.microsoft.com/office/spreadsheetml/2009/9/main" objectType="CheckBox" fmlaLink="$J$155" lockText="1" noThreeD="1"/>
</file>

<file path=xl/ctrlProps/ctrlProp308.xml><?xml version="1.0" encoding="utf-8"?>
<formControlPr xmlns="http://schemas.microsoft.com/office/spreadsheetml/2009/9/main" objectType="CheckBox" fmlaLink="$M$184" lockText="1" noThreeD="1"/>
</file>

<file path=xl/ctrlProps/ctrlProp309.xml><?xml version="1.0" encoding="utf-8"?>
<formControlPr xmlns="http://schemas.microsoft.com/office/spreadsheetml/2009/9/main" objectType="CheckBox" fmlaLink="$O$184" lockText="1" noThreeD="1"/>
</file>

<file path=xl/ctrlProps/ctrlProp310.xml><?xml version="1.0" encoding="utf-8"?>
<formControlPr xmlns="http://schemas.microsoft.com/office/spreadsheetml/2009/9/main" objectType="CheckBox" fmlaLink="$K$153" lockText="1" noThreeD="1"/>
</file>

<file path=xl/ctrlProps/ctrlProp311.xml><?xml version="1.0" encoding="utf-8"?>
<formControlPr xmlns="http://schemas.microsoft.com/office/spreadsheetml/2009/9/main" objectType="CheckBox" fmlaLink="$M$153" lockText="1" noThreeD="1"/>
</file>

<file path=xl/ctrlProps/ctrlProp312.xml><?xml version="1.0" encoding="utf-8"?>
<formControlPr xmlns="http://schemas.microsoft.com/office/spreadsheetml/2009/9/main" objectType="CheckBox" fmlaLink="$J$148" lockText="1" noThreeD="1"/>
</file>

<file path=xl/ctrlProps/ctrlProp313.xml><?xml version="1.0" encoding="utf-8"?>
<formControlPr xmlns="http://schemas.microsoft.com/office/spreadsheetml/2009/9/main" objectType="CheckBox" fmlaLink="$L$148" lockText="1" noThreeD="1"/>
</file>

<file path=xl/ctrlProps/ctrlProp314.xml><?xml version="1.0" encoding="utf-8"?>
<formControlPr xmlns="http://schemas.microsoft.com/office/spreadsheetml/2009/9/main" objectType="CheckBox" fmlaLink="$P$103" lockText="1" noThreeD="1"/>
</file>

<file path=xl/ctrlProps/ctrlProp315.xml><?xml version="1.0" encoding="utf-8"?>
<formControlPr xmlns="http://schemas.microsoft.com/office/spreadsheetml/2009/9/main" objectType="CheckBox" fmlaLink="$R$103" lockText="1" noThreeD="1"/>
</file>

<file path=xl/ctrlProps/ctrlProp316.xml><?xml version="1.0" encoding="utf-8"?>
<formControlPr xmlns="http://schemas.microsoft.com/office/spreadsheetml/2009/9/main" objectType="CheckBox" fmlaLink="$L$116" lockText="1" noThreeD="1"/>
</file>

<file path=xl/ctrlProps/ctrlProp317.xml><?xml version="1.0" encoding="utf-8"?>
<formControlPr xmlns="http://schemas.microsoft.com/office/spreadsheetml/2009/9/main" objectType="CheckBox" fmlaLink="$M$258" lockText="1" noThreeD="1"/>
</file>

<file path=xl/ctrlProps/ctrlProp318.xml><?xml version="1.0" encoding="utf-8"?>
<formControlPr xmlns="http://schemas.microsoft.com/office/spreadsheetml/2009/9/main" objectType="CheckBox" fmlaLink="$O$258" lockText="1" noThreeD="1"/>
</file>

<file path=xl/ctrlProps/ctrlProp319.xml><?xml version="1.0" encoding="utf-8"?>
<formControlPr xmlns="http://schemas.microsoft.com/office/spreadsheetml/2009/9/main" objectType="CheckBox" fmlaLink="$P$105" lockText="1" noThreeD="1"/>
</file>

<file path=xl/ctrlProps/ctrlProp320.xml><?xml version="1.0" encoding="utf-8"?>
<formControlPr xmlns="http://schemas.microsoft.com/office/spreadsheetml/2009/9/main" objectType="CheckBox" fmlaLink="$R$105" lockText="1" noThreeD="1"/>
</file>

<file path=xl/ctrlProps/ctrlProp321.xml><?xml version="1.0" encoding="utf-8"?>
<formControlPr xmlns="http://schemas.microsoft.com/office/spreadsheetml/2009/9/main" objectType="CheckBox" fmlaLink="$M$81" lockText="1" noThreeD="1"/>
</file>

<file path=xl/ctrlProps/ctrlProp322.xml><?xml version="1.0" encoding="utf-8"?>
<formControlPr xmlns="http://schemas.microsoft.com/office/spreadsheetml/2009/9/main" objectType="CheckBox" fmlaLink="$O$81" lockText="1" noThreeD="1"/>
</file>

<file path=xl/ctrlProps/ctrlProp323.xml><?xml version="1.0" encoding="utf-8"?>
<formControlPr xmlns="http://schemas.microsoft.com/office/spreadsheetml/2009/9/main" objectType="CheckBox" fmlaLink="$L$83" lockText="1" noThreeD="1"/>
</file>

<file path=xl/ctrlProps/ctrlProp324.xml><?xml version="1.0" encoding="utf-8"?>
<formControlPr xmlns="http://schemas.microsoft.com/office/spreadsheetml/2009/9/main" objectType="CheckBox" fmlaLink="$N$83" lockText="1" noThreeD="1"/>
</file>

<file path=xl/drawings/_rels/drawing1.xml.rels><?xml version="1.0" encoding="UTF-8" standalone="yes"?>
<Relationships xmlns="http://schemas.openxmlformats.org/package/2006/relationships"><Relationship Id="rId2" Type="http://schemas.openxmlformats.org/officeDocument/2006/relationships/hyperlink" Target="#'Focus - POLITICHE RETRIBUTIVE'!A1"/><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Focus - SUPPORTO GENITORIALIT&#192;'!A1"/></Relationships>
</file>

<file path=xl/drawings/_rels/drawing3.xml.rels><?xml version="1.0" encoding="UTF-8" standalone="yes"?>
<Relationships xmlns="http://schemas.openxmlformats.org/package/2006/relationships"><Relationship Id="rId1" Type="http://schemas.openxmlformats.org/officeDocument/2006/relationships/hyperlink" Target="#'II. Gomma Plastica Cavi '!D12"/></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editAs="absolute">
    <xdr:from>
      <xdr:col>0</xdr:col>
      <xdr:colOff>285750</xdr:colOff>
      <xdr:row>0</xdr:row>
      <xdr:rowOff>0</xdr:rowOff>
    </xdr:from>
    <xdr:to>
      <xdr:col>1</xdr:col>
      <xdr:colOff>367665</xdr:colOff>
      <xdr:row>2</xdr:row>
      <xdr:rowOff>215265</xdr:rowOff>
    </xdr:to>
    <xdr:pic>
      <xdr:nvPicPr>
        <xdr:cNvPr id="2" name="Immagine 3" descr="ML_280_BAN.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twoCellAnchor>
  <mc:AlternateContent xmlns:mc="http://schemas.openxmlformats.org/markup-compatibility/2006">
    <mc:Choice xmlns:a14="http://schemas.microsoft.com/office/drawing/2010/main" Requires="a14">
      <xdr:twoCellAnchor editAs="oneCell">
        <xdr:from>
          <xdr:col>8</xdr:col>
          <xdr:colOff>152400</xdr:colOff>
          <xdr:row>22</xdr:row>
          <xdr:rowOff>30480</xdr:rowOff>
        </xdr:from>
        <xdr:to>
          <xdr:col>8</xdr:col>
          <xdr:colOff>388620</xdr:colOff>
          <xdr:row>23</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121920</xdr:colOff>
          <xdr:row>22</xdr:row>
          <xdr:rowOff>38100</xdr:rowOff>
        </xdr:from>
        <xdr:to>
          <xdr:col>10</xdr:col>
          <xdr:colOff>350520</xdr:colOff>
          <xdr:row>23</xdr:row>
          <xdr:rowOff>30480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26</xdr:row>
          <xdr:rowOff>22860</xdr:rowOff>
        </xdr:from>
        <xdr:to>
          <xdr:col>4</xdr:col>
          <xdr:colOff>502920</xdr:colOff>
          <xdr:row>27</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251460</xdr:colOff>
          <xdr:row>28</xdr:row>
          <xdr:rowOff>7620</xdr:rowOff>
        </xdr:from>
        <xdr:to>
          <xdr:col>4</xdr:col>
          <xdr:colOff>480060</xdr:colOff>
          <xdr:row>28</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640080</xdr:colOff>
          <xdr:row>25</xdr:row>
          <xdr:rowOff>213360</xdr:rowOff>
        </xdr:from>
        <xdr:to>
          <xdr:col>10</xdr:col>
          <xdr:colOff>723900</xdr:colOff>
          <xdr:row>26</xdr:row>
          <xdr:rowOff>190500</xdr:rowOff>
        </xdr:to>
        <xdr:sp macro="" textlink="">
          <xdr:nvSpPr>
            <xdr:cNvPr id="1029" name="Drop Dow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27</xdr:row>
          <xdr:rowOff>220980</xdr:rowOff>
        </xdr:from>
        <xdr:to>
          <xdr:col>10</xdr:col>
          <xdr:colOff>731520</xdr:colOff>
          <xdr:row>28</xdr:row>
          <xdr:rowOff>190500</xdr:rowOff>
        </xdr:to>
        <xdr:sp macro="" textlink="">
          <xdr:nvSpPr>
            <xdr:cNvPr id="1030" name="Drop Dow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240</xdr:row>
          <xdr:rowOff>60960</xdr:rowOff>
        </xdr:from>
        <xdr:to>
          <xdr:col>8</xdr:col>
          <xdr:colOff>327660</xdr:colOff>
          <xdr:row>241</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240</xdr:row>
          <xdr:rowOff>60960</xdr:rowOff>
        </xdr:from>
        <xdr:to>
          <xdr:col>10</xdr:col>
          <xdr:colOff>312420</xdr:colOff>
          <xdr:row>241</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251460</xdr:colOff>
          <xdr:row>18</xdr:row>
          <xdr:rowOff>0</xdr:rowOff>
        </xdr:from>
        <xdr:to>
          <xdr:col>10</xdr:col>
          <xdr:colOff>762000</xdr:colOff>
          <xdr:row>18</xdr:row>
          <xdr:rowOff>198120</xdr:rowOff>
        </xdr:to>
        <xdr:sp macro="" textlink="">
          <xdr:nvSpPr>
            <xdr:cNvPr id="1073" name="Drop Dow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245</xdr:row>
          <xdr:rowOff>22860</xdr:rowOff>
        </xdr:from>
        <xdr:to>
          <xdr:col>10</xdr:col>
          <xdr:colOff>297180</xdr:colOff>
          <xdr:row>245</xdr:row>
          <xdr:rowOff>190500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248</xdr:row>
          <xdr:rowOff>38100</xdr:rowOff>
        </xdr:from>
        <xdr:to>
          <xdr:col>10</xdr:col>
          <xdr:colOff>297180</xdr:colOff>
          <xdr:row>248</xdr:row>
          <xdr:rowOff>220980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249</xdr:row>
          <xdr:rowOff>0</xdr:rowOff>
        </xdr:from>
        <xdr:to>
          <xdr:col>10</xdr:col>
          <xdr:colOff>289560</xdr:colOff>
          <xdr:row>249</xdr:row>
          <xdr:rowOff>236220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251</xdr:row>
          <xdr:rowOff>0</xdr:rowOff>
        </xdr:from>
        <xdr:to>
          <xdr:col>10</xdr:col>
          <xdr:colOff>289560</xdr:colOff>
          <xdr:row>251</xdr:row>
          <xdr:rowOff>220980</xdr:rowOff>
        </xdr:to>
        <xdr:sp macro="" textlink="">
          <xdr:nvSpPr>
            <xdr:cNvPr id="1123" name="Check Box 99" hidden="1">
              <a:extLst>
                <a:ext uri="{63B3BB69-23CF-44E3-9099-C40C66FF867C}">
                  <a14:compatExt spid="_x0000_s1123"/>
                </a:ext>
                <a:ext uri="{FF2B5EF4-FFF2-40B4-BE49-F238E27FC236}">
                  <a16:creationId xmlns:a16="http://schemas.microsoft.com/office/drawing/2014/main" id="{00000000-0008-0000-0000-00006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135</xdr:row>
          <xdr:rowOff>45720</xdr:rowOff>
        </xdr:from>
        <xdr:to>
          <xdr:col>8</xdr:col>
          <xdr:colOff>518160</xdr:colOff>
          <xdr:row>136</xdr:row>
          <xdr:rowOff>7620</xdr:rowOff>
        </xdr:to>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252</xdr:row>
          <xdr:rowOff>60960</xdr:rowOff>
        </xdr:from>
        <xdr:to>
          <xdr:col>10</xdr:col>
          <xdr:colOff>297180</xdr:colOff>
          <xdr:row>252</xdr:row>
          <xdr:rowOff>220980</xdr:rowOff>
        </xdr:to>
        <xdr:sp macro="" textlink="">
          <xdr:nvSpPr>
            <xdr:cNvPr id="1238" name="Check Box 214" hidden="1">
              <a:extLst>
                <a:ext uri="{63B3BB69-23CF-44E3-9099-C40C66FF867C}">
                  <a14:compatExt spid="_x0000_s1238"/>
                </a:ext>
                <a:ext uri="{FF2B5EF4-FFF2-40B4-BE49-F238E27FC236}">
                  <a16:creationId xmlns:a16="http://schemas.microsoft.com/office/drawing/2014/main" id="{00000000-0008-0000-00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253</xdr:row>
          <xdr:rowOff>60960</xdr:rowOff>
        </xdr:from>
        <xdr:to>
          <xdr:col>10</xdr:col>
          <xdr:colOff>297180</xdr:colOff>
          <xdr:row>253</xdr:row>
          <xdr:rowOff>236220</xdr:rowOff>
        </xdr:to>
        <xdr:sp macro="" textlink="">
          <xdr:nvSpPr>
            <xdr:cNvPr id="1240" name="Check Box 216"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254</xdr:row>
          <xdr:rowOff>30480</xdr:rowOff>
        </xdr:from>
        <xdr:to>
          <xdr:col>10</xdr:col>
          <xdr:colOff>289560</xdr:colOff>
          <xdr:row>255</xdr:row>
          <xdr:rowOff>22860</xdr:rowOff>
        </xdr:to>
        <xdr:sp macro="" textlink="">
          <xdr:nvSpPr>
            <xdr:cNvPr id="1242" name="Check Box 218" hidden="1">
              <a:extLst>
                <a:ext uri="{63B3BB69-23CF-44E3-9099-C40C66FF867C}">
                  <a14:compatExt spid="_x0000_s1242"/>
                </a:ext>
                <a:ext uri="{FF2B5EF4-FFF2-40B4-BE49-F238E27FC236}">
                  <a16:creationId xmlns:a16="http://schemas.microsoft.com/office/drawing/2014/main" id="{00000000-0008-0000-00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255</xdr:row>
          <xdr:rowOff>30480</xdr:rowOff>
        </xdr:from>
        <xdr:to>
          <xdr:col>10</xdr:col>
          <xdr:colOff>289560</xdr:colOff>
          <xdr:row>256</xdr:row>
          <xdr:rowOff>0</xdr:rowOff>
        </xdr:to>
        <xdr:sp macro="" textlink="">
          <xdr:nvSpPr>
            <xdr:cNvPr id="1244" name="Check Box 220" hidden="1">
              <a:extLst>
                <a:ext uri="{63B3BB69-23CF-44E3-9099-C40C66FF867C}">
                  <a14:compatExt spid="_x0000_s1244"/>
                </a:ext>
                <a:ext uri="{FF2B5EF4-FFF2-40B4-BE49-F238E27FC236}">
                  <a16:creationId xmlns:a16="http://schemas.microsoft.com/office/drawing/2014/main" id="{00000000-0008-0000-00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256</xdr:row>
          <xdr:rowOff>7620</xdr:rowOff>
        </xdr:from>
        <xdr:to>
          <xdr:col>10</xdr:col>
          <xdr:colOff>289560</xdr:colOff>
          <xdr:row>256</xdr:row>
          <xdr:rowOff>228600</xdr:rowOff>
        </xdr:to>
        <xdr:sp macro="" textlink="">
          <xdr:nvSpPr>
            <xdr:cNvPr id="1246" name="Check Box 222" hidden="1">
              <a:extLst>
                <a:ext uri="{63B3BB69-23CF-44E3-9099-C40C66FF867C}">
                  <a14:compatExt spid="_x0000_s1246"/>
                </a:ext>
                <a:ext uri="{FF2B5EF4-FFF2-40B4-BE49-F238E27FC236}">
                  <a16:creationId xmlns:a16="http://schemas.microsoft.com/office/drawing/2014/main" id="{00000000-0008-0000-00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246</xdr:row>
          <xdr:rowOff>60960</xdr:rowOff>
        </xdr:from>
        <xdr:to>
          <xdr:col>10</xdr:col>
          <xdr:colOff>297180</xdr:colOff>
          <xdr:row>246</xdr:row>
          <xdr:rowOff>228600</xdr:rowOff>
        </xdr:to>
        <xdr:sp macro="" textlink="">
          <xdr:nvSpPr>
            <xdr:cNvPr id="1248" name="Check Box 224" hidden="1">
              <a:extLst>
                <a:ext uri="{63B3BB69-23CF-44E3-9099-C40C66FF867C}">
                  <a14:compatExt spid="_x0000_s1248"/>
                </a:ext>
                <a:ext uri="{FF2B5EF4-FFF2-40B4-BE49-F238E27FC236}">
                  <a16:creationId xmlns:a16="http://schemas.microsoft.com/office/drawing/2014/main" id="{00000000-0008-0000-00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247</xdr:row>
          <xdr:rowOff>45720</xdr:rowOff>
        </xdr:from>
        <xdr:to>
          <xdr:col>10</xdr:col>
          <xdr:colOff>289560</xdr:colOff>
          <xdr:row>247</xdr:row>
          <xdr:rowOff>220980</xdr:rowOff>
        </xdr:to>
        <xdr:sp macro="" textlink="">
          <xdr:nvSpPr>
            <xdr:cNvPr id="1249" name="Check Box 225" hidden="1">
              <a:extLst>
                <a:ext uri="{63B3BB69-23CF-44E3-9099-C40C66FF867C}">
                  <a14:compatExt spid="_x0000_s1249"/>
                </a:ext>
                <a:ext uri="{FF2B5EF4-FFF2-40B4-BE49-F238E27FC236}">
                  <a16:creationId xmlns:a16="http://schemas.microsoft.com/office/drawing/2014/main" id="{00000000-0008-0000-00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464820</xdr:colOff>
          <xdr:row>19</xdr:row>
          <xdr:rowOff>236220</xdr:rowOff>
        </xdr:from>
        <xdr:to>
          <xdr:col>10</xdr:col>
          <xdr:colOff>495300</xdr:colOff>
          <xdr:row>20</xdr:row>
          <xdr:rowOff>213360</xdr:rowOff>
        </xdr:to>
        <xdr:sp macro="" textlink="">
          <xdr:nvSpPr>
            <xdr:cNvPr id="1281" name="Drop Down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250</xdr:row>
          <xdr:rowOff>45720</xdr:rowOff>
        </xdr:from>
        <xdr:to>
          <xdr:col>10</xdr:col>
          <xdr:colOff>289560</xdr:colOff>
          <xdr:row>251</xdr:row>
          <xdr:rowOff>7620</xdr:rowOff>
        </xdr:to>
        <xdr:sp macro="" textlink="">
          <xdr:nvSpPr>
            <xdr:cNvPr id="1344" name="Check Box 320" hidden="1">
              <a:extLst>
                <a:ext uri="{63B3BB69-23CF-44E3-9099-C40C66FF867C}">
                  <a14:compatExt spid="_x0000_s1344"/>
                </a:ext>
                <a:ext uri="{FF2B5EF4-FFF2-40B4-BE49-F238E27FC236}">
                  <a16:creationId xmlns:a16="http://schemas.microsoft.com/office/drawing/2014/main" id="{00000000-0008-0000-0000-00004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274320</xdr:colOff>
          <xdr:row>136</xdr:row>
          <xdr:rowOff>0</xdr:rowOff>
        </xdr:from>
        <xdr:to>
          <xdr:col>8</xdr:col>
          <xdr:colOff>518160</xdr:colOff>
          <xdr:row>137</xdr:row>
          <xdr:rowOff>38100</xdr:rowOff>
        </xdr:to>
        <xdr:sp macro="" textlink="">
          <xdr:nvSpPr>
            <xdr:cNvPr id="1345" name="Check Box 321" hidden="1">
              <a:extLst>
                <a:ext uri="{63B3BB69-23CF-44E3-9099-C40C66FF867C}">
                  <a14:compatExt spid="_x0000_s1345"/>
                </a:ext>
                <a:ext uri="{FF2B5EF4-FFF2-40B4-BE49-F238E27FC236}">
                  <a16:creationId xmlns:a16="http://schemas.microsoft.com/office/drawing/2014/main" id="{00000000-0008-0000-0000-00004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169</xdr:row>
          <xdr:rowOff>22860</xdr:rowOff>
        </xdr:from>
        <xdr:to>
          <xdr:col>10</xdr:col>
          <xdr:colOff>579120</xdr:colOff>
          <xdr:row>169</xdr:row>
          <xdr:rowOff>236220</xdr:rowOff>
        </xdr:to>
        <xdr:sp macro="" textlink="">
          <xdr:nvSpPr>
            <xdr:cNvPr id="1360" name="Check Box 336" hidden="1">
              <a:extLst>
                <a:ext uri="{63B3BB69-23CF-44E3-9099-C40C66FF867C}">
                  <a14:compatExt spid="_x0000_s1360"/>
                </a:ext>
                <a:ext uri="{FF2B5EF4-FFF2-40B4-BE49-F238E27FC236}">
                  <a16:creationId xmlns:a16="http://schemas.microsoft.com/office/drawing/2014/main" id="{00000000-0008-0000-0000-00005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169</xdr:row>
          <xdr:rowOff>236220</xdr:rowOff>
        </xdr:from>
        <xdr:to>
          <xdr:col>10</xdr:col>
          <xdr:colOff>579120</xdr:colOff>
          <xdr:row>171</xdr:row>
          <xdr:rowOff>38100</xdr:rowOff>
        </xdr:to>
        <xdr:sp macro="" textlink="">
          <xdr:nvSpPr>
            <xdr:cNvPr id="1361" name="Check Box 337" hidden="1">
              <a:extLst>
                <a:ext uri="{63B3BB69-23CF-44E3-9099-C40C66FF867C}">
                  <a14:compatExt spid="_x0000_s1361"/>
                </a:ext>
                <a:ext uri="{FF2B5EF4-FFF2-40B4-BE49-F238E27FC236}">
                  <a16:creationId xmlns:a16="http://schemas.microsoft.com/office/drawing/2014/main" id="{00000000-0008-0000-0000-00005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171</xdr:row>
          <xdr:rowOff>0</xdr:rowOff>
        </xdr:from>
        <xdr:to>
          <xdr:col>10</xdr:col>
          <xdr:colOff>579120</xdr:colOff>
          <xdr:row>172</xdr:row>
          <xdr:rowOff>38100</xdr:rowOff>
        </xdr:to>
        <xdr:sp macro="" textlink="">
          <xdr:nvSpPr>
            <xdr:cNvPr id="1362" name="Check Box 338" hidden="1">
              <a:extLst>
                <a:ext uri="{63B3BB69-23CF-44E3-9099-C40C66FF867C}">
                  <a14:compatExt spid="_x0000_s1362"/>
                </a:ext>
                <a:ext uri="{FF2B5EF4-FFF2-40B4-BE49-F238E27FC236}">
                  <a16:creationId xmlns:a16="http://schemas.microsoft.com/office/drawing/2014/main" id="{00000000-0008-0000-0000-00005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171</xdr:row>
          <xdr:rowOff>236220</xdr:rowOff>
        </xdr:from>
        <xdr:to>
          <xdr:col>10</xdr:col>
          <xdr:colOff>579120</xdr:colOff>
          <xdr:row>172</xdr:row>
          <xdr:rowOff>289560</xdr:rowOff>
        </xdr:to>
        <xdr:sp macro="" textlink="">
          <xdr:nvSpPr>
            <xdr:cNvPr id="1363" name="Check Box 339" hidden="1">
              <a:extLst>
                <a:ext uri="{63B3BB69-23CF-44E3-9099-C40C66FF867C}">
                  <a14:compatExt spid="_x0000_s1363"/>
                </a:ext>
                <a:ext uri="{FF2B5EF4-FFF2-40B4-BE49-F238E27FC236}">
                  <a16:creationId xmlns:a16="http://schemas.microsoft.com/office/drawing/2014/main" id="{00000000-0008-0000-0000-00005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335280</xdr:colOff>
          <xdr:row>172</xdr:row>
          <xdr:rowOff>304800</xdr:rowOff>
        </xdr:from>
        <xdr:to>
          <xdr:col>10</xdr:col>
          <xdr:colOff>594360</xdr:colOff>
          <xdr:row>174</xdr:row>
          <xdr:rowOff>38100</xdr:rowOff>
        </xdr:to>
        <xdr:sp macro="" textlink="">
          <xdr:nvSpPr>
            <xdr:cNvPr id="1364" name="Check Box 340" hidden="1">
              <a:extLst>
                <a:ext uri="{63B3BB69-23CF-44E3-9099-C40C66FF867C}">
                  <a14:compatExt spid="_x0000_s1364"/>
                </a:ext>
                <a:ext uri="{FF2B5EF4-FFF2-40B4-BE49-F238E27FC236}">
                  <a16:creationId xmlns:a16="http://schemas.microsoft.com/office/drawing/2014/main" id="{00000000-0008-0000-0000-00005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335280</xdr:colOff>
          <xdr:row>174</xdr:row>
          <xdr:rowOff>0</xdr:rowOff>
        </xdr:from>
        <xdr:to>
          <xdr:col>10</xdr:col>
          <xdr:colOff>594360</xdr:colOff>
          <xdr:row>175</xdr:row>
          <xdr:rowOff>38100</xdr:rowOff>
        </xdr:to>
        <xdr:sp macro="" textlink="">
          <xdr:nvSpPr>
            <xdr:cNvPr id="1365" name="Check Box 341" hidden="1">
              <a:extLst>
                <a:ext uri="{63B3BB69-23CF-44E3-9099-C40C66FF867C}">
                  <a14:compatExt spid="_x0000_s1365"/>
                </a:ext>
                <a:ext uri="{FF2B5EF4-FFF2-40B4-BE49-F238E27FC236}">
                  <a16:creationId xmlns:a16="http://schemas.microsoft.com/office/drawing/2014/main" id="{00000000-0008-0000-0000-00005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139</xdr:row>
          <xdr:rowOff>45720</xdr:rowOff>
        </xdr:from>
        <xdr:to>
          <xdr:col>8</xdr:col>
          <xdr:colOff>518160</xdr:colOff>
          <xdr:row>140</xdr:row>
          <xdr:rowOff>0</xdr:rowOff>
        </xdr:to>
        <xdr:sp macro="" textlink="">
          <xdr:nvSpPr>
            <xdr:cNvPr id="1388" name="Check Box 364"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274320</xdr:colOff>
          <xdr:row>140</xdr:row>
          <xdr:rowOff>0</xdr:rowOff>
        </xdr:from>
        <xdr:to>
          <xdr:col>8</xdr:col>
          <xdr:colOff>518160</xdr:colOff>
          <xdr:row>141</xdr:row>
          <xdr:rowOff>45720</xdr:rowOff>
        </xdr:to>
        <xdr:sp macro="" textlink="">
          <xdr:nvSpPr>
            <xdr:cNvPr id="1389" name="Check Box 365"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263</xdr:row>
          <xdr:rowOff>60960</xdr:rowOff>
        </xdr:from>
        <xdr:to>
          <xdr:col>8</xdr:col>
          <xdr:colOff>327660</xdr:colOff>
          <xdr:row>264</xdr:row>
          <xdr:rowOff>0</xdr:rowOff>
        </xdr:to>
        <xdr:sp macro="" textlink="">
          <xdr:nvSpPr>
            <xdr:cNvPr id="1400" name="Check Box 376"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263</xdr:row>
          <xdr:rowOff>60960</xdr:rowOff>
        </xdr:from>
        <xdr:to>
          <xdr:col>10</xdr:col>
          <xdr:colOff>312420</xdr:colOff>
          <xdr:row>264</xdr:row>
          <xdr:rowOff>0</xdr:rowOff>
        </xdr:to>
        <xdr:sp macro="" textlink="">
          <xdr:nvSpPr>
            <xdr:cNvPr id="1401" name="Check Box 377"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72</xdr:row>
          <xdr:rowOff>22860</xdr:rowOff>
        </xdr:from>
        <xdr:to>
          <xdr:col>1</xdr:col>
          <xdr:colOff>502920</xdr:colOff>
          <xdr:row>72</xdr:row>
          <xdr:rowOff>251460</xdr:rowOff>
        </xdr:to>
        <xdr:sp macro="" textlink="">
          <xdr:nvSpPr>
            <xdr:cNvPr id="1402" name="Check Box 378"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72</xdr:row>
          <xdr:rowOff>22860</xdr:rowOff>
        </xdr:from>
        <xdr:to>
          <xdr:col>3</xdr:col>
          <xdr:colOff>502920</xdr:colOff>
          <xdr:row>72</xdr:row>
          <xdr:rowOff>251460</xdr:rowOff>
        </xdr:to>
        <xdr:sp macro="" textlink="">
          <xdr:nvSpPr>
            <xdr:cNvPr id="1403" name="Check Box 379"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266700</xdr:colOff>
          <xdr:row>75</xdr:row>
          <xdr:rowOff>22860</xdr:rowOff>
        </xdr:from>
        <xdr:to>
          <xdr:col>3</xdr:col>
          <xdr:colOff>502920</xdr:colOff>
          <xdr:row>75</xdr:row>
          <xdr:rowOff>251460</xdr:rowOff>
        </xdr:to>
        <xdr:sp macro="" textlink="">
          <xdr:nvSpPr>
            <xdr:cNvPr id="1404" name="Check Box 380" hidden="1">
              <a:extLst>
                <a:ext uri="{63B3BB69-23CF-44E3-9099-C40C66FF867C}">
                  <a14:compatExt spid="_x0000_s1404"/>
                </a:ext>
                <a:ext uri="{FF2B5EF4-FFF2-40B4-BE49-F238E27FC236}">
                  <a16:creationId xmlns:a16="http://schemas.microsoft.com/office/drawing/2014/main" id="{00000000-0008-0000-0000-00007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75</xdr:row>
          <xdr:rowOff>22860</xdr:rowOff>
        </xdr:from>
        <xdr:to>
          <xdr:col>1</xdr:col>
          <xdr:colOff>502920</xdr:colOff>
          <xdr:row>75</xdr:row>
          <xdr:rowOff>251460</xdr:rowOff>
        </xdr:to>
        <xdr:sp macro="" textlink="">
          <xdr:nvSpPr>
            <xdr:cNvPr id="1405" name="Check Box 381" hidden="1">
              <a:extLst>
                <a:ext uri="{63B3BB69-23CF-44E3-9099-C40C66FF867C}">
                  <a14:compatExt spid="_x0000_s1405"/>
                </a:ext>
                <a:ext uri="{FF2B5EF4-FFF2-40B4-BE49-F238E27FC236}">
                  <a16:creationId xmlns:a16="http://schemas.microsoft.com/office/drawing/2014/main" id="{00000000-0008-0000-0000-00007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259</xdr:row>
          <xdr:rowOff>22860</xdr:rowOff>
        </xdr:from>
        <xdr:to>
          <xdr:col>8</xdr:col>
          <xdr:colOff>327660</xdr:colOff>
          <xdr:row>259</xdr:row>
          <xdr:rowOff>274320</xdr:rowOff>
        </xdr:to>
        <xdr:sp macro="" textlink="">
          <xdr:nvSpPr>
            <xdr:cNvPr id="1446" name="Check Box 422"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22860</xdr:colOff>
          <xdr:row>259</xdr:row>
          <xdr:rowOff>22860</xdr:rowOff>
        </xdr:from>
        <xdr:to>
          <xdr:col>10</xdr:col>
          <xdr:colOff>274320</xdr:colOff>
          <xdr:row>259</xdr:row>
          <xdr:rowOff>274320</xdr:rowOff>
        </xdr:to>
        <xdr:sp macro="" textlink="">
          <xdr:nvSpPr>
            <xdr:cNvPr id="1447" name="Check Box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160</xdr:row>
          <xdr:rowOff>236220</xdr:rowOff>
        </xdr:from>
        <xdr:to>
          <xdr:col>10</xdr:col>
          <xdr:colOff>579120</xdr:colOff>
          <xdr:row>162</xdr:row>
          <xdr:rowOff>38100</xdr:rowOff>
        </xdr:to>
        <xdr:sp macro="" textlink="">
          <xdr:nvSpPr>
            <xdr:cNvPr id="1450" name="Check Box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159</xdr:row>
          <xdr:rowOff>480060</xdr:rowOff>
        </xdr:from>
        <xdr:to>
          <xdr:col>10</xdr:col>
          <xdr:colOff>579120</xdr:colOff>
          <xdr:row>161</xdr:row>
          <xdr:rowOff>30480</xdr:rowOff>
        </xdr:to>
        <xdr:sp macro="" textlink="">
          <xdr:nvSpPr>
            <xdr:cNvPr id="1452" name="Check Box 42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162</xdr:row>
          <xdr:rowOff>236220</xdr:rowOff>
        </xdr:from>
        <xdr:to>
          <xdr:col>10</xdr:col>
          <xdr:colOff>579120</xdr:colOff>
          <xdr:row>164</xdr:row>
          <xdr:rowOff>38100</xdr:rowOff>
        </xdr:to>
        <xdr:sp macro="" textlink="">
          <xdr:nvSpPr>
            <xdr:cNvPr id="1453" name="Check Box 42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165</xdr:row>
          <xdr:rowOff>373380</xdr:rowOff>
        </xdr:from>
        <xdr:to>
          <xdr:col>10</xdr:col>
          <xdr:colOff>579120</xdr:colOff>
          <xdr:row>167</xdr:row>
          <xdr:rowOff>7620</xdr:rowOff>
        </xdr:to>
        <xdr:sp macro="" textlink="">
          <xdr:nvSpPr>
            <xdr:cNvPr id="1454" name="Check Box 43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163</xdr:row>
          <xdr:rowOff>228600</xdr:rowOff>
        </xdr:from>
        <xdr:to>
          <xdr:col>10</xdr:col>
          <xdr:colOff>579120</xdr:colOff>
          <xdr:row>165</xdr:row>
          <xdr:rowOff>30480</xdr:rowOff>
        </xdr:to>
        <xdr:sp macro="" textlink="">
          <xdr:nvSpPr>
            <xdr:cNvPr id="1455" name="Check Box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161</xdr:row>
          <xdr:rowOff>213360</xdr:rowOff>
        </xdr:from>
        <xdr:to>
          <xdr:col>10</xdr:col>
          <xdr:colOff>579120</xdr:colOff>
          <xdr:row>163</xdr:row>
          <xdr:rowOff>7620</xdr:rowOff>
        </xdr:to>
        <xdr:sp macro="" textlink="">
          <xdr:nvSpPr>
            <xdr:cNvPr id="1456" name="Check Box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165</xdr:row>
          <xdr:rowOff>60960</xdr:rowOff>
        </xdr:from>
        <xdr:to>
          <xdr:col>10</xdr:col>
          <xdr:colOff>579120</xdr:colOff>
          <xdr:row>165</xdr:row>
          <xdr:rowOff>350520</xdr:rowOff>
        </xdr:to>
        <xdr:sp macro="" textlink="">
          <xdr:nvSpPr>
            <xdr:cNvPr id="1457" name="Check Box 433"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335280</xdr:colOff>
          <xdr:row>174</xdr:row>
          <xdr:rowOff>236220</xdr:rowOff>
        </xdr:from>
        <xdr:to>
          <xdr:col>10</xdr:col>
          <xdr:colOff>594360</xdr:colOff>
          <xdr:row>176</xdr:row>
          <xdr:rowOff>30480</xdr:rowOff>
        </xdr:to>
        <xdr:sp macro="" textlink="">
          <xdr:nvSpPr>
            <xdr:cNvPr id="1458" name="Check Box 434"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178</xdr:row>
          <xdr:rowOff>22860</xdr:rowOff>
        </xdr:from>
        <xdr:to>
          <xdr:col>10</xdr:col>
          <xdr:colOff>579120</xdr:colOff>
          <xdr:row>178</xdr:row>
          <xdr:rowOff>236220</xdr:rowOff>
        </xdr:to>
        <xdr:sp macro="" textlink="">
          <xdr:nvSpPr>
            <xdr:cNvPr id="1459" name="Check Box 435"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179</xdr:row>
          <xdr:rowOff>22860</xdr:rowOff>
        </xdr:from>
        <xdr:to>
          <xdr:col>10</xdr:col>
          <xdr:colOff>579120</xdr:colOff>
          <xdr:row>179</xdr:row>
          <xdr:rowOff>236220</xdr:rowOff>
        </xdr:to>
        <xdr:sp macro="" textlink="">
          <xdr:nvSpPr>
            <xdr:cNvPr id="1460" name="Check Box 436" hidden="1">
              <a:extLst>
                <a:ext uri="{63B3BB69-23CF-44E3-9099-C40C66FF867C}">
                  <a14:compatExt spid="_x0000_s1460"/>
                </a:ext>
                <a:ext uri="{FF2B5EF4-FFF2-40B4-BE49-F238E27FC236}">
                  <a16:creationId xmlns:a16="http://schemas.microsoft.com/office/drawing/2014/main" id="{00000000-0008-0000-0000-0000B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180</xdr:row>
          <xdr:rowOff>22860</xdr:rowOff>
        </xdr:from>
        <xdr:to>
          <xdr:col>10</xdr:col>
          <xdr:colOff>579120</xdr:colOff>
          <xdr:row>180</xdr:row>
          <xdr:rowOff>236220</xdr:rowOff>
        </xdr:to>
        <xdr:sp macro="" textlink="">
          <xdr:nvSpPr>
            <xdr:cNvPr id="1461" name="Check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181</xdr:row>
          <xdr:rowOff>22860</xdr:rowOff>
        </xdr:from>
        <xdr:to>
          <xdr:col>10</xdr:col>
          <xdr:colOff>579120</xdr:colOff>
          <xdr:row>181</xdr:row>
          <xdr:rowOff>236220</xdr:rowOff>
        </xdr:to>
        <xdr:sp macro="" textlink="">
          <xdr:nvSpPr>
            <xdr:cNvPr id="1462" name="Check Box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188</xdr:row>
          <xdr:rowOff>22860</xdr:rowOff>
        </xdr:from>
        <xdr:to>
          <xdr:col>10</xdr:col>
          <xdr:colOff>579120</xdr:colOff>
          <xdr:row>188</xdr:row>
          <xdr:rowOff>236220</xdr:rowOff>
        </xdr:to>
        <xdr:sp macro="" textlink="">
          <xdr:nvSpPr>
            <xdr:cNvPr id="1463" name="Check Box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189</xdr:row>
          <xdr:rowOff>22860</xdr:rowOff>
        </xdr:from>
        <xdr:to>
          <xdr:col>10</xdr:col>
          <xdr:colOff>579120</xdr:colOff>
          <xdr:row>189</xdr:row>
          <xdr:rowOff>236220</xdr:rowOff>
        </xdr:to>
        <xdr:sp macro="" textlink="">
          <xdr:nvSpPr>
            <xdr:cNvPr id="1464" name="Check Box 440"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190</xdr:row>
          <xdr:rowOff>22860</xdr:rowOff>
        </xdr:from>
        <xdr:to>
          <xdr:col>10</xdr:col>
          <xdr:colOff>579120</xdr:colOff>
          <xdr:row>190</xdr:row>
          <xdr:rowOff>236220</xdr:rowOff>
        </xdr:to>
        <xdr:sp macro="" textlink="">
          <xdr:nvSpPr>
            <xdr:cNvPr id="1465" name="Check Box 441"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193</xdr:row>
          <xdr:rowOff>22860</xdr:rowOff>
        </xdr:from>
        <xdr:to>
          <xdr:col>10</xdr:col>
          <xdr:colOff>579120</xdr:colOff>
          <xdr:row>193</xdr:row>
          <xdr:rowOff>236220</xdr:rowOff>
        </xdr:to>
        <xdr:sp macro="" textlink="">
          <xdr:nvSpPr>
            <xdr:cNvPr id="1466" name="Check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194</xdr:row>
          <xdr:rowOff>22860</xdr:rowOff>
        </xdr:from>
        <xdr:to>
          <xdr:col>10</xdr:col>
          <xdr:colOff>579120</xdr:colOff>
          <xdr:row>194</xdr:row>
          <xdr:rowOff>236220</xdr:rowOff>
        </xdr:to>
        <xdr:sp macro="" textlink="">
          <xdr:nvSpPr>
            <xdr:cNvPr id="1467" name="Check Box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195</xdr:row>
          <xdr:rowOff>22860</xdr:rowOff>
        </xdr:from>
        <xdr:to>
          <xdr:col>10</xdr:col>
          <xdr:colOff>579120</xdr:colOff>
          <xdr:row>195</xdr:row>
          <xdr:rowOff>236220</xdr:rowOff>
        </xdr:to>
        <xdr:sp macro="" textlink="">
          <xdr:nvSpPr>
            <xdr:cNvPr id="1468" name="Check Box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196</xdr:row>
          <xdr:rowOff>22860</xdr:rowOff>
        </xdr:from>
        <xdr:to>
          <xdr:col>10</xdr:col>
          <xdr:colOff>579120</xdr:colOff>
          <xdr:row>196</xdr:row>
          <xdr:rowOff>236220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200</xdr:row>
          <xdr:rowOff>22860</xdr:rowOff>
        </xdr:from>
        <xdr:to>
          <xdr:col>10</xdr:col>
          <xdr:colOff>579120</xdr:colOff>
          <xdr:row>200</xdr:row>
          <xdr:rowOff>236220</xdr:rowOff>
        </xdr:to>
        <xdr:sp macro="" textlink="">
          <xdr:nvSpPr>
            <xdr:cNvPr id="1470" name="Check Box 446"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201</xdr:row>
          <xdr:rowOff>22860</xdr:rowOff>
        </xdr:from>
        <xdr:to>
          <xdr:col>10</xdr:col>
          <xdr:colOff>579120</xdr:colOff>
          <xdr:row>201</xdr:row>
          <xdr:rowOff>236220</xdr:rowOff>
        </xdr:to>
        <xdr:sp macro="" textlink="">
          <xdr:nvSpPr>
            <xdr:cNvPr id="1471" name="Check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202</xdr:row>
          <xdr:rowOff>22860</xdr:rowOff>
        </xdr:from>
        <xdr:to>
          <xdr:col>10</xdr:col>
          <xdr:colOff>579120</xdr:colOff>
          <xdr:row>202</xdr:row>
          <xdr:rowOff>236220</xdr:rowOff>
        </xdr:to>
        <xdr:sp macro="" textlink="">
          <xdr:nvSpPr>
            <xdr:cNvPr id="1472" name="Check Box 448"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203</xdr:row>
          <xdr:rowOff>22860</xdr:rowOff>
        </xdr:from>
        <xdr:to>
          <xdr:col>10</xdr:col>
          <xdr:colOff>579120</xdr:colOff>
          <xdr:row>203</xdr:row>
          <xdr:rowOff>236220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204</xdr:row>
          <xdr:rowOff>22860</xdr:rowOff>
        </xdr:from>
        <xdr:to>
          <xdr:col>10</xdr:col>
          <xdr:colOff>579120</xdr:colOff>
          <xdr:row>204</xdr:row>
          <xdr:rowOff>236220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205</xdr:row>
          <xdr:rowOff>22860</xdr:rowOff>
        </xdr:from>
        <xdr:to>
          <xdr:col>10</xdr:col>
          <xdr:colOff>579120</xdr:colOff>
          <xdr:row>205</xdr:row>
          <xdr:rowOff>236220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206</xdr:row>
          <xdr:rowOff>22860</xdr:rowOff>
        </xdr:from>
        <xdr:to>
          <xdr:col>10</xdr:col>
          <xdr:colOff>579120</xdr:colOff>
          <xdr:row>206</xdr:row>
          <xdr:rowOff>236220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207</xdr:row>
          <xdr:rowOff>22860</xdr:rowOff>
        </xdr:from>
        <xdr:to>
          <xdr:col>10</xdr:col>
          <xdr:colOff>579120</xdr:colOff>
          <xdr:row>207</xdr:row>
          <xdr:rowOff>236220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211</xdr:row>
          <xdr:rowOff>22860</xdr:rowOff>
        </xdr:from>
        <xdr:to>
          <xdr:col>10</xdr:col>
          <xdr:colOff>579120</xdr:colOff>
          <xdr:row>211</xdr:row>
          <xdr:rowOff>236220</xdr:rowOff>
        </xdr:to>
        <xdr:sp macro="" textlink="">
          <xdr:nvSpPr>
            <xdr:cNvPr id="1478" name="Check Box 454"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212</xdr:row>
          <xdr:rowOff>22860</xdr:rowOff>
        </xdr:from>
        <xdr:to>
          <xdr:col>10</xdr:col>
          <xdr:colOff>579120</xdr:colOff>
          <xdr:row>212</xdr:row>
          <xdr:rowOff>236220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213</xdr:row>
          <xdr:rowOff>22860</xdr:rowOff>
        </xdr:from>
        <xdr:to>
          <xdr:col>10</xdr:col>
          <xdr:colOff>579120</xdr:colOff>
          <xdr:row>213</xdr:row>
          <xdr:rowOff>236220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214</xdr:row>
          <xdr:rowOff>22860</xdr:rowOff>
        </xdr:from>
        <xdr:to>
          <xdr:col>10</xdr:col>
          <xdr:colOff>579120</xdr:colOff>
          <xdr:row>214</xdr:row>
          <xdr:rowOff>236220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215</xdr:row>
          <xdr:rowOff>22860</xdr:rowOff>
        </xdr:from>
        <xdr:to>
          <xdr:col>10</xdr:col>
          <xdr:colOff>579120</xdr:colOff>
          <xdr:row>215</xdr:row>
          <xdr:rowOff>236220</xdr:rowOff>
        </xdr:to>
        <xdr:sp macro="" textlink="">
          <xdr:nvSpPr>
            <xdr:cNvPr id="1482" name="Check Box 458" hidden="1">
              <a:extLst>
                <a:ext uri="{63B3BB69-23CF-44E3-9099-C40C66FF867C}">
                  <a14:compatExt spid="_x0000_s1482"/>
                </a:ext>
                <a:ext uri="{FF2B5EF4-FFF2-40B4-BE49-F238E27FC236}">
                  <a16:creationId xmlns:a16="http://schemas.microsoft.com/office/drawing/2014/main" id="{00000000-0008-0000-0000-0000C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216</xdr:row>
          <xdr:rowOff>22860</xdr:rowOff>
        </xdr:from>
        <xdr:to>
          <xdr:col>10</xdr:col>
          <xdr:colOff>579120</xdr:colOff>
          <xdr:row>216</xdr:row>
          <xdr:rowOff>236220</xdr:rowOff>
        </xdr:to>
        <xdr:sp macro="" textlink="">
          <xdr:nvSpPr>
            <xdr:cNvPr id="1483" name="Check Box 459"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579120</xdr:colOff>
          <xdr:row>222</xdr:row>
          <xdr:rowOff>22860</xdr:rowOff>
        </xdr:from>
        <xdr:to>
          <xdr:col>7</xdr:col>
          <xdr:colOff>99060</xdr:colOff>
          <xdr:row>222</xdr:row>
          <xdr:rowOff>236220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579120</xdr:colOff>
          <xdr:row>223</xdr:row>
          <xdr:rowOff>22860</xdr:rowOff>
        </xdr:from>
        <xdr:to>
          <xdr:col>7</xdr:col>
          <xdr:colOff>99060</xdr:colOff>
          <xdr:row>223</xdr:row>
          <xdr:rowOff>236220</xdr:rowOff>
        </xdr:to>
        <xdr:sp macro="" textlink="">
          <xdr:nvSpPr>
            <xdr:cNvPr id="1487" name="Check Box 463"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579120</xdr:colOff>
          <xdr:row>224</xdr:row>
          <xdr:rowOff>22860</xdr:rowOff>
        </xdr:from>
        <xdr:to>
          <xdr:col>7</xdr:col>
          <xdr:colOff>99060</xdr:colOff>
          <xdr:row>224</xdr:row>
          <xdr:rowOff>236220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579120</xdr:colOff>
          <xdr:row>225</xdr:row>
          <xdr:rowOff>22860</xdr:rowOff>
        </xdr:from>
        <xdr:to>
          <xdr:col>7</xdr:col>
          <xdr:colOff>99060</xdr:colOff>
          <xdr:row>225</xdr:row>
          <xdr:rowOff>236220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579120</xdr:colOff>
          <xdr:row>226</xdr:row>
          <xdr:rowOff>22860</xdr:rowOff>
        </xdr:from>
        <xdr:to>
          <xdr:col>7</xdr:col>
          <xdr:colOff>99060</xdr:colOff>
          <xdr:row>226</xdr:row>
          <xdr:rowOff>236220</xdr:rowOff>
        </xdr:to>
        <xdr:sp macro="" textlink="">
          <xdr:nvSpPr>
            <xdr:cNvPr id="1490" name="Check Box 466" hidden="1">
              <a:extLst>
                <a:ext uri="{63B3BB69-23CF-44E3-9099-C40C66FF867C}">
                  <a14:compatExt spid="_x0000_s1490"/>
                </a:ext>
                <a:ext uri="{FF2B5EF4-FFF2-40B4-BE49-F238E27FC236}">
                  <a16:creationId xmlns:a16="http://schemas.microsoft.com/office/drawing/2014/main" id="{00000000-0008-0000-0000-0000D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579120</xdr:colOff>
          <xdr:row>222</xdr:row>
          <xdr:rowOff>22860</xdr:rowOff>
        </xdr:from>
        <xdr:to>
          <xdr:col>9</xdr:col>
          <xdr:colOff>99060</xdr:colOff>
          <xdr:row>222</xdr:row>
          <xdr:rowOff>236220</xdr:rowOff>
        </xdr:to>
        <xdr:sp macro="" textlink="">
          <xdr:nvSpPr>
            <xdr:cNvPr id="1491" name="Check Box 467" hidden="1">
              <a:extLst>
                <a:ext uri="{63B3BB69-23CF-44E3-9099-C40C66FF867C}">
                  <a14:compatExt spid="_x0000_s1491"/>
                </a:ext>
                <a:ext uri="{FF2B5EF4-FFF2-40B4-BE49-F238E27FC236}">
                  <a16:creationId xmlns:a16="http://schemas.microsoft.com/office/drawing/2014/main" id="{00000000-0008-0000-0000-0000D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579120</xdr:colOff>
          <xdr:row>223</xdr:row>
          <xdr:rowOff>22860</xdr:rowOff>
        </xdr:from>
        <xdr:to>
          <xdr:col>9</xdr:col>
          <xdr:colOff>99060</xdr:colOff>
          <xdr:row>223</xdr:row>
          <xdr:rowOff>236220</xdr:rowOff>
        </xdr:to>
        <xdr:sp macro="" textlink="">
          <xdr:nvSpPr>
            <xdr:cNvPr id="1492" name="Check Box 468" hidden="1">
              <a:extLst>
                <a:ext uri="{63B3BB69-23CF-44E3-9099-C40C66FF867C}">
                  <a14:compatExt spid="_x0000_s1492"/>
                </a:ext>
                <a:ext uri="{FF2B5EF4-FFF2-40B4-BE49-F238E27FC236}">
                  <a16:creationId xmlns:a16="http://schemas.microsoft.com/office/drawing/2014/main" id="{00000000-0008-0000-0000-0000D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579120</xdr:colOff>
          <xdr:row>224</xdr:row>
          <xdr:rowOff>22860</xdr:rowOff>
        </xdr:from>
        <xdr:to>
          <xdr:col>9</xdr:col>
          <xdr:colOff>99060</xdr:colOff>
          <xdr:row>224</xdr:row>
          <xdr:rowOff>236220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579120</xdr:colOff>
          <xdr:row>225</xdr:row>
          <xdr:rowOff>22860</xdr:rowOff>
        </xdr:from>
        <xdr:to>
          <xdr:col>9</xdr:col>
          <xdr:colOff>99060</xdr:colOff>
          <xdr:row>225</xdr:row>
          <xdr:rowOff>236220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579120</xdr:colOff>
          <xdr:row>226</xdr:row>
          <xdr:rowOff>22860</xdr:rowOff>
        </xdr:from>
        <xdr:to>
          <xdr:col>9</xdr:col>
          <xdr:colOff>99060</xdr:colOff>
          <xdr:row>226</xdr:row>
          <xdr:rowOff>236220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411480</xdr:colOff>
          <xdr:row>222</xdr:row>
          <xdr:rowOff>22860</xdr:rowOff>
        </xdr:from>
        <xdr:to>
          <xdr:col>5</xdr:col>
          <xdr:colOff>670560</xdr:colOff>
          <xdr:row>222</xdr:row>
          <xdr:rowOff>236220</xdr:rowOff>
        </xdr:to>
        <xdr:sp macro="" textlink="">
          <xdr:nvSpPr>
            <xdr:cNvPr id="1496" name="Check Box 472" hidden="1">
              <a:extLst>
                <a:ext uri="{63B3BB69-23CF-44E3-9099-C40C66FF867C}">
                  <a14:compatExt spid="_x0000_s1496"/>
                </a:ext>
                <a:ext uri="{FF2B5EF4-FFF2-40B4-BE49-F238E27FC236}">
                  <a16:creationId xmlns:a16="http://schemas.microsoft.com/office/drawing/2014/main" id="{00000000-0008-0000-0000-0000D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411480</xdr:colOff>
          <xdr:row>223</xdr:row>
          <xdr:rowOff>22860</xdr:rowOff>
        </xdr:from>
        <xdr:to>
          <xdr:col>5</xdr:col>
          <xdr:colOff>670560</xdr:colOff>
          <xdr:row>223</xdr:row>
          <xdr:rowOff>236220</xdr:rowOff>
        </xdr:to>
        <xdr:sp macro="" textlink="">
          <xdr:nvSpPr>
            <xdr:cNvPr id="1497" name="Check Box 473" hidden="1">
              <a:extLst>
                <a:ext uri="{63B3BB69-23CF-44E3-9099-C40C66FF867C}">
                  <a14:compatExt spid="_x0000_s1497"/>
                </a:ext>
                <a:ext uri="{FF2B5EF4-FFF2-40B4-BE49-F238E27FC236}">
                  <a16:creationId xmlns:a16="http://schemas.microsoft.com/office/drawing/2014/main" id="{00000000-0008-0000-0000-0000D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411480</xdr:colOff>
          <xdr:row>224</xdr:row>
          <xdr:rowOff>22860</xdr:rowOff>
        </xdr:from>
        <xdr:to>
          <xdr:col>5</xdr:col>
          <xdr:colOff>670560</xdr:colOff>
          <xdr:row>224</xdr:row>
          <xdr:rowOff>236220</xdr:rowOff>
        </xdr:to>
        <xdr:sp macro="" textlink="">
          <xdr:nvSpPr>
            <xdr:cNvPr id="1498" name="Check Box 474" hidden="1">
              <a:extLst>
                <a:ext uri="{63B3BB69-23CF-44E3-9099-C40C66FF867C}">
                  <a14:compatExt spid="_x0000_s1498"/>
                </a:ext>
                <a:ext uri="{FF2B5EF4-FFF2-40B4-BE49-F238E27FC236}">
                  <a16:creationId xmlns:a16="http://schemas.microsoft.com/office/drawing/2014/main" id="{00000000-0008-0000-0000-0000D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411480</xdr:colOff>
          <xdr:row>225</xdr:row>
          <xdr:rowOff>22860</xdr:rowOff>
        </xdr:from>
        <xdr:to>
          <xdr:col>5</xdr:col>
          <xdr:colOff>670560</xdr:colOff>
          <xdr:row>225</xdr:row>
          <xdr:rowOff>236220</xdr:rowOff>
        </xdr:to>
        <xdr:sp macro="" textlink="">
          <xdr:nvSpPr>
            <xdr:cNvPr id="1499" name="Check Box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411480</xdr:colOff>
          <xdr:row>226</xdr:row>
          <xdr:rowOff>22860</xdr:rowOff>
        </xdr:from>
        <xdr:to>
          <xdr:col>5</xdr:col>
          <xdr:colOff>670560</xdr:colOff>
          <xdr:row>226</xdr:row>
          <xdr:rowOff>236220</xdr:rowOff>
        </xdr:to>
        <xdr:sp macro="" textlink="">
          <xdr:nvSpPr>
            <xdr:cNvPr id="1500" name="Check Box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579120</xdr:colOff>
          <xdr:row>227</xdr:row>
          <xdr:rowOff>106680</xdr:rowOff>
        </xdr:from>
        <xdr:to>
          <xdr:col>7</xdr:col>
          <xdr:colOff>99060</xdr:colOff>
          <xdr:row>228</xdr:row>
          <xdr:rowOff>76200</xdr:rowOff>
        </xdr:to>
        <xdr:sp macro="" textlink="">
          <xdr:nvSpPr>
            <xdr:cNvPr id="1501" name="Check Box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411480</xdr:colOff>
          <xdr:row>227</xdr:row>
          <xdr:rowOff>106680</xdr:rowOff>
        </xdr:from>
        <xdr:to>
          <xdr:col>5</xdr:col>
          <xdr:colOff>670560</xdr:colOff>
          <xdr:row>228</xdr:row>
          <xdr:rowOff>76200</xdr:rowOff>
        </xdr:to>
        <xdr:sp macro="" textlink="">
          <xdr:nvSpPr>
            <xdr:cNvPr id="1503" name="Check Box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381000</xdr:colOff>
      <xdr:row>277</xdr:row>
      <xdr:rowOff>69056</xdr:rowOff>
    </xdr:from>
    <xdr:to>
      <xdr:col>9</xdr:col>
      <xdr:colOff>397668</xdr:colOff>
      <xdr:row>279</xdr:row>
      <xdr:rowOff>0</xdr:rowOff>
    </xdr:to>
    <xdr:sp macro="" textlink="">
      <xdr:nvSpPr>
        <xdr:cNvPr id="5" name="Freccia a destra 4">
          <a:hlinkClick xmlns:r="http://schemas.openxmlformats.org/officeDocument/2006/relationships" r:id="rId2"/>
          <a:extLst>
            <a:ext uri="{FF2B5EF4-FFF2-40B4-BE49-F238E27FC236}">
              <a16:creationId xmlns:a16="http://schemas.microsoft.com/office/drawing/2014/main" id="{084313A3-C273-47E8-8435-BFCFED01CFCA}"/>
            </a:ext>
          </a:extLst>
        </xdr:cNvPr>
        <xdr:cNvSpPr/>
      </xdr:nvSpPr>
      <xdr:spPr>
        <a:xfrm>
          <a:off x="3162300" y="64086581"/>
          <a:ext cx="4198143" cy="626269"/>
        </a:xfrm>
        <a:prstGeom prst="right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Focus POLITICHE</a:t>
          </a:r>
          <a:r>
            <a:rPr lang="it-IT" sz="1400" baseline="0">
              <a:solidFill>
                <a:schemeClr val="lt1"/>
              </a:solidFill>
              <a:latin typeface="Eras Demi ITC" panose="020B0805030504020804" pitchFamily="34" charset="0"/>
              <a:ea typeface="+mn-ea"/>
              <a:cs typeface="+mn-cs"/>
            </a:rPr>
            <a:t> RETRIBUTIVE</a:t>
          </a:r>
          <a:endParaRPr lang="it-IT" sz="1400">
            <a:solidFill>
              <a:schemeClr val="lt1"/>
            </a:solidFill>
            <a:latin typeface="Eras Demi ITC" panose="020B0805030504020804" pitchFamily="34"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312420</xdr:colOff>
          <xdr:row>13</xdr:row>
          <xdr:rowOff>22860</xdr:rowOff>
        </xdr:from>
        <xdr:to>
          <xdr:col>8</xdr:col>
          <xdr:colOff>563880</xdr:colOff>
          <xdr:row>13</xdr:row>
          <xdr:rowOff>236220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13</xdr:row>
          <xdr:rowOff>236220</xdr:rowOff>
        </xdr:from>
        <xdr:to>
          <xdr:col>8</xdr:col>
          <xdr:colOff>579120</xdr:colOff>
          <xdr:row>15</xdr:row>
          <xdr:rowOff>38100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14</xdr:row>
          <xdr:rowOff>236220</xdr:rowOff>
        </xdr:from>
        <xdr:to>
          <xdr:col>8</xdr:col>
          <xdr:colOff>579120</xdr:colOff>
          <xdr:row>16</xdr:row>
          <xdr:rowOff>38100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15</xdr:row>
          <xdr:rowOff>236220</xdr:rowOff>
        </xdr:from>
        <xdr:to>
          <xdr:col>8</xdr:col>
          <xdr:colOff>579120</xdr:colOff>
          <xdr:row>17</xdr:row>
          <xdr:rowOff>38100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16</xdr:row>
          <xdr:rowOff>236220</xdr:rowOff>
        </xdr:from>
        <xdr:to>
          <xdr:col>8</xdr:col>
          <xdr:colOff>594360</xdr:colOff>
          <xdr:row>18</xdr:row>
          <xdr:rowOff>38100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335280</xdr:colOff>
          <xdr:row>17</xdr:row>
          <xdr:rowOff>236220</xdr:rowOff>
        </xdr:from>
        <xdr:to>
          <xdr:col>8</xdr:col>
          <xdr:colOff>594360</xdr:colOff>
          <xdr:row>19</xdr:row>
          <xdr:rowOff>38100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18</xdr:row>
          <xdr:rowOff>236220</xdr:rowOff>
        </xdr:from>
        <xdr:to>
          <xdr:col>8</xdr:col>
          <xdr:colOff>601980</xdr:colOff>
          <xdr:row>20</xdr:row>
          <xdr:rowOff>30480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xdr:row>
          <xdr:rowOff>236220</xdr:rowOff>
        </xdr:from>
        <xdr:to>
          <xdr:col>8</xdr:col>
          <xdr:colOff>601980</xdr:colOff>
          <xdr:row>21</xdr:row>
          <xdr:rowOff>30480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312420</xdr:colOff>
          <xdr:row>13</xdr:row>
          <xdr:rowOff>22860</xdr:rowOff>
        </xdr:from>
        <xdr:to>
          <xdr:col>9</xdr:col>
          <xdr:colOff>563880</xdr:colOff>
          <xdr:row>13</xdr:row>
          <xdr:rowOff>236220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327660</xdr:colOff>
          <xdr:row>13</xdr:row>
          <xdr:rowOff>236220</xdr:rowOff>
        </xdr:from>
        <xdr:to>
          <xdr:col>9</xdr:col>
          <xdr:colOff>579120</xdr:colOff>
          <xdr:row>15</xdr:row>
          <xdr:rowOff>38100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327660</xdr:colOff>
          <xdr:row>14</xdr:row>
          <xdr:rowOff>236220</xdr:rowOff>
        </xdr:from>
        <xdr:to>
          <xdr:col>9</xdr:col>
          <xdr:colOff>579120</xdr:colOff>
          <xdr:row>16</xdr:row>
          <xdr:rowOff>38100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327660</xdr:colOff>
          <xdr:row>15</xdr:row>
          <xdr:rowOff>236220</xdr:rowOff>
        </xdr:from>
        <xdr:to>
          <xdr:col>9</xdr:col>
          <xdr:colOff>579120</xdr:colOff>
          <xdr:row>17</xdr:row>
          <xdr:rowOff>38100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335280</xdr:colOff>
          <xdr:row>16</xdr:row>
          <xdr:rowOff>236220</xdr:rowOff>
        </xdr:from>
        <xdr:to>
          <xdr:col>9</xdr:col>
          <xdr:colOff>594360</xdr:colOff>
          <xdr:row>18</xdr:row>
          <xdr:rowOff>38100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335280</xdr:colOff>
          <xdr:row>17</xdr:row>
          <xdr:rowOff>236220</xdr:rowOff>
        </xdr:from>
        <xdr:to>
          <xdr:col>9</xdr:col>
          <xdr:colOff>594360</xdr:colOff>
          <xdr:row>19</xdr:row>
          <xdr:rowOff>38100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18</xdr:row>
          <xdr:rowOff>236220</xdr:rowOff>
        </xdr:from>
        <xdr:to>
          <xdr:col>9</xdr:col>
          <xdr:colOff>601980</xdr:colOff>
          <xdr:row>20</xdr:row>
          <xdr:rowOff>30480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19</xdr:row>
          <xdr:rowOff>236220</xdr:rowOff>
        </xdr:from>
        <xdr:to>
          <xdr:col>9</xdr:col>
          <xdr:colOff>601980</xdr:colOff>
          <xdr:row>21</xdr:row>
          <xdr:rowOff>30480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312420</xdr:colOff>
          <xdr:row>13</xdr:row>
          <xdr:rowOff>22860</xdr:rowOff>
        </xdr:from>
        <xdr:to>
          <xdr:col>10</xdr:col>
          <xdr:colOff>563880</xdr:colOff>
          <xdr:row>13</xdr:row>
          <xdr:rowOff>236220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13</xdr:row>
          <xdr:rowOff>236220</xdr:rowOff>
        </xdr:from>
        <xdr:to>
          <xdr:col>10</xdr:col>
          <xdr:colOff>579120</xdr:colOff>
          <xdr:row>15</xdr:row>
          <xdr:rowOff>38100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14</xdr:row>
          <xdr:rowOff>236220</xdr:rowOff>
        </xdr:from>
        <xdr:to>
          <xdr:col>10</xdr:col>
          <xdr:colOff>579120</xdr:colOff>
          <xdr:row>16</xdr:row>
          <xdr:rowOff>38100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327660</xdr:colOff>
          <xdr:row>15</xdr:row>
          <xdr:rowOff>236220</xdr:rowOff>
        </xdr:from>
        <xdr:to>
          <xdr:col>10</xdr:col>
          <xdr:colOff>579120</xdr:colOff>
          <xdr:row>17</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335280</xdr:colOff>
          <xdr:row>16</xdr:row>
          <xdr:rowOff>236220</xdr:rowOff>
        </xdr:from>
        <xdr:to>
          <xdr:col>10</xdr:col>
          <xdr:colOff>594360</xdr:colOff>
          <xdr:row>18</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335280</xdr:colOff>
          <xdr:row>17</xdr:row>
          <xdr:rowOff>236220</xdr:rowOff>
        </xdr:from>
        <xdr:to>
          <xdr:col>10</xdr:col>
          <xdr:colOff>594360</xdr:colOff>
          <xdr:row>19</xdr:row>
          <xdr:rowOff>38100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18</xdr:row>
          <xdr:rowOff>236220</xdr:rowOff>
        </xdr:from>
        <xdr:to>
          <xdr:col>10</xdr:col>
          <xdr:colOff>601980</xdr:colOff>
          <xdr:row>20</xdr:row>
          <xdr:rowOff>30480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19</xdr:row>
          <xdr:rowOff>236220</xdr:rowOff>
        </xdr:from>
        <xdr:to>
          <xdr:col>10</xdr:col>
          <xdr:colOff>601980</xdr:colOff>
          <xdr:row>21</xdr:row>
          <xdr:rowOff>30480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312420</xdr:colOff>
          <xdr:row>13</xdr:row>
          <xdr:rowOff>22860</xdr:rowOff>
        </xdr:from>
        <xdr:to>
          <xdr:col>11</xdr:col>
          <xdr:colOff>563880</xdr:colOff>
          <xdr:row>13</xdr:row>
          <xdr:rowOff>236220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327660</xdr:colOff>
          <xdr:row>13</xdr:row>
          <xdr:rowOff>236220</xdr:rowOff>
        </xdr:from>
        <xdr:to>
          <xdr:col>11</xdr:col>
          <xdr:colOff>579120</xdr:colOff>
          <xdr:row>15</xdr:row>
          <xdr:rowOff>38100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327660</xdr:colOff>
          <xdr:row>14</xdr:row>
          <xdr:rowOff>236220</xdr:rowOff>
        </xdr:from>
        <xdr:to>
          <xdr:col>11</xdr:col>
          <xdr:colOff>579120</xdr:colOff>
          <xdr:row>16</xdr:row>
          <xdr:rowOff>38100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327660</xdr:colOff>
          <xdr:row>15</xdr:row>
          <xdr:rowOff>236220</xdr:rowOff>
        </xdr:from>
        <xdr:to>
          <xdr:col>11</xdr:col>
          <xdr:colOff>579120</xdr:colOff>
          <xdr:row>17</xdr:row>
          <xdr:rowOff>38100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335280</xdr:colOff>
          <xdr:row>16</xdr:row>
          <xdr:rowOff>236220</xdr:rowOff>
        </xdr:from>
        <xdr:to>
          <xdr:col>11</xdr:col>
          <xdr:colOff>594360</xdr:colOff>
          <xdr:row>18</xdr:row>
          <xdr:rowOff>38100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335280</xdr:colOff>
          <xdr:row>17</xdr:row>
          <xdr:rowOff>236220</xdr:rowOff>
        </xdr:from>
        <xdr:to>
          <xdr:col>11</xdr:col>
          <xdr:colOff>594360</xdr:colOff>
          <xdr:row>19</xdr:row>
          <xdr:rowOff>38100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xdr:row>
          <xdr:rowOff>236220</xdr:rowOff>
        </xdr:from>
        <xdr:to>
          <xdr:col>11</xdr:col>
          <xdr:colOff>601980</xdr:colOff>
          <xdr:row>20</xdr:row>
          <xdr:rowOff>30480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19</xdr:row>
          <xdr:rowOff>236220</xdr:rowOff>
        </xdr:from>
        <xdr:to>
          <xdr:col>11</xdr:col>
          <xdr:colOff>601980</xdr:colOff>
          <xdr:row>21</xdr:row>
          <xdr:rowOff>30480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518160</xdr:colOff>
          <xdr:row>9</xdr:row>
          <xdr:rowOff>7620</xdr:rowOff>
        </xdr:from>
        <xdr:to>
          <xdr:col>7</xdr:col>
          <xdr:colOff>754380</xdr:colOff>
          <xdr:row>10</xdr:row>
          <xdr:rowOff>45720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487680</xdr:colOff>
          <xdr:row>9</xdr:row>
          <xdr:rowOff>7620</xdr:rowOff>
        </xdr:from>
        <xdr:to>
          <xdr:col>10</xdr:col>
          <xdr:colOff>137160</xdr:colOff>
          <xdr:row>10</xdr:row>
          <xdr:rowOff>45720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44</xdr:row>
          <xdr:rowOff>45720</xdr:rowOff>
        </xdr:from>
        <xdr:to>
          <xdr:col>7</xdr:col>
          <xdr:colOff>541020</xdr:colOff>
          <xdr:row>45</xdr:row>
          <xdr:rowOff>7620</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45</xdr:row>
          <xdr:rowOff>38100</xdr:rowOff>
        </xdr:from>
        <xdr:to>
          <xdr:col>7</xdr:col>
          <xdr:colOff>541020</xdr:colOff>
          <xdr:row>46</xdr:row>
          <xdr:rowOff>0</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46</xdr:row>
          <xdr:rowOff>30480</xdr:rowOff>
        </xdr:from>
        <xdr:to>
          <xdr:col>7</xdr:col>
          <xdr:colOff>541020</xdr:colOff>
          <xdr:row>47</xdr:row>
          <xdr:rowOff>0</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47</xdr:row>
          <xdr:rowOff>45720</xdr:rowOff>
        </xdr:from>
        <xdr:to>
          <xdr:col>7</xdr:col>
          <xdr:colOff>541020</xdr:colOff>
          <xdr:row>48</xdr:row>
          <xdr:rowOff>7620</xdr:rowOff>
        </xdr:to>
        <xdr:sp macro="" textlink="">
          <xdr:nvSpPr>
            <xdr:cNvPr id="2086" name="Check Box 38" hidden="1">
              <a:extLst>
                <a:ext uri="{63B3BB69-23CF-44E3-9099-C40C66FF867C}">
                  <a14:compatExt spid="_x0000_s2086"/>
                </a:ext>
                <a:ext uri="{FF2B5EF4-FFF2-40B4-BE49-F238E27FC236}">
                  <a16:creationId xmlns:a16="http://schemas.microsoft.com/office/drawing/2014/main" id="{00000000-0008-0000-0100-00002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48</xdr:row>
          <xdr:rowOff>22860</xdr:rowOff>
        </xdr:from>
        <xdr:to>
          <xdr:col>7</xdr:col>
          <xdr:colOff>541020</xdr:colOff>
          <xdr:row>48</xdr:row>
          <xdr:rowOff>190500</xdr:rowOff>
        </xdr:to>
        <xdr:sp macro="" textlink="">
          <xdr:nvSpPr>
            <xdr:cNvPr id="2087" name="Check Box 39" hidden="1">
              <a:extLst>
                <a:ext uri="{63B3BB69-23CF-44E3-9099-C40C66FF867C}">
                  <a14:compatExt spid="_x0000_s2087"/>
                </a:ext>
                <a:ext uri="{FF2B5EF4-FFF2-40B4-BE49-F238E27FC236}">
                  <a16:creationId xmlns:a16="http://schemas.microsoft.com/office/drawing/2014/main" id="{00000000-0008-0000-0100-00002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49</xdr:row>
          <xdr:rowOff>30480</xdr:rowOff>
        </xdr:from>
        <xdr:to>
          <xdr:col>7</xdr:col>
          <xdr:colOff>541020</xdr:colOff>
          <xdr:row>50</xdr:row>
          <xdr:rowOff>0</xdr:rowOff>
        </xdr:to>
        <xdr:sp macro="" textlink="">
          <xdr:nvSpPr>
            <xdr:cNvPr id="2088" name="Check Box 40" hidden="1">
              <a:extLst>
                <a:ext uri="{63B3BB69-23CF-44E3-9099-C40C66FF867C}">
                  <a14:compatExt spid="_x0000_s2088"/>
                </a:ext>
                <a:ext uri="{FF2B5EF4-FFF2-40B4-BE49-F238E27FC236}">
                  <a16:creationId xmlns:a16="http://schemas.microsoft.com/office/drawing/2014/main" id="{00000000-0008-0000-0100-00002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50</xdr:row>
          <xdr:rowOff>0</xdr:rowOff>
        </xdr:from>
        <xdr:to>
          <xdr:col>7</xdr:col>
          <xdr:colOff>541020</xdr:colOff>
          <xdr:row>50</xdr:row>
          <xdr:rowOff>190500</xdr:rowOff>
        </xdr:to>
        <xdr:sp macro="" textlink="">
          <xdr:nvSpPr>
            <xdr:cNvPr id="2089" name="Check Box 41" hidden="1">
              <a:extLst>
                <a:ext uri="{63B3BB69-23CF-44E3-9099-C40C66FF867C}">
                  <a14:compatExt spid="_x0000_s2089"/>
                </a:ext>
                <a:ext uri="{FF2B5EF4-FFF2-40B4-BE49-F238E27FC236}">
                  <a16:creationId xmlns:a16="http://schemas.microsoft.com/office/drawing/2014/main" id="{00000000-0008-0000-0100-00002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51</xdr:row>
          <xdr:rowOff>0</xdr:rowOff>
        </xdr:from>
        <xdr:to>
          <xdr:col>7</xdr:col>
          <xdr:colOff>541020</xdr:colOff>
          <xdr:row>51</xdr:row>
          <xdr:rowOff>190500</xdr:rowOff>
        </xdr:to>
        <xdr:sp macro="" textlink="">
          <xdr:nvSpPr>
            <xdr:cNvPr id="2090" name="Check Box 42" hidden="1">
              <a:extLst>
                <a:ext uri="{63B3BB69-23CF-44E3-9099-C40C66FF867C}">
                  <a14:compatExt spid="_x0000_s2090"/>
                </a:ext>
                <a:ext uri="{FF2B5EF4-FFF2-40B4-BE49-F238E27FC236}">
                  <a16:creationId xmlns:a16="http://schemas.microsoft.com/office/drawing/2014/main" id="{00000000-0008-0000-0100-00002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52</xdr:row>
          <xdr:rowOff>7620</xdr:rowOff>
        </xdr:from>
        <xdr:to>
          <xdr:col>7</xdr:col>
          <xdr:colOff>541020</xdr:colOff>
          <xdr:row>52</xdr:row>
          <xdr:rowOff>190500</xdr:rowOff>
        </xdr:to>
        <xdr:sp macro="" textlink="">
          <xdr:nvSpPr>
            <xdr:cNvPr id="2091" name="Check Box 43" hidden="1">
              <a:extLst>
                <a:ext uri="{63B3BB69-23CF-44E3-9099-C40C66FF867C}">
                  <a14:compatExt spid="_x0000_s2091"/>
                </a:ext>
                <a:ext uri="{FF2B5EF4-FFF2-40B4-BE49-F238E27FC236}">
                  <a16:creationId xmlns:a16="http://schemas.microsoft.com/office/drawing/2014/main" id="{00000000-0008-0000-0100-00002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53</xdr:row>
          <xdr:rowOff>30480</xdr:rowOff>
        </xdr:from>
        <xdr:to>
          <xdr:col>7</xdr:col>
          <xdr:colOff>541020</xdr:colOff>
          <xdr:row>54</xdr:row>
          <xdr:rowOff>0</xdr:rowOff>
        </xdr:to>
        <xdr:sp macro="" textlink="">
          <xdr:nvSpPr>
            <xdr:cNvPr id="2092" name="Check Box 44" hidden="1">
              <a:extLst>
                <a:ext uri="{63B3BB69-23CF-44E3-9099-C40C66FF867C}">
                  <a14:compatExt spid="_x0000_s2092"/>
                </a:ext>
                <a:ext uri="{FF2B5EF4-FFF2-40B4-BE49-F238E27FC236}">
                  <a16:creationId xmlns:a16="http://schemas.microsoft.com/office/drawing/2014/main" id="{00000000-0008-0000-0100-00002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54</xdr:row>
          <xdr:rowOff>45720</xdr:rowOff>
        </xdr:from>
        <xdr:to>
          <xdr:col>7</xdr:col>
          <xdr:colOff>541020</xdr:colOff>
          <xdr:row>55</xdr:row>
          <xdr:rowOff>7620</xdr:rowOff>
        </xdr:to>
        <xdr:sp macro="" textlink="">
          <xdr:nvSpPr>
            <xdr:cNvPr id="2093" name="Check Box 45" hidden="1">
              <a:extLst>
                <a:ext uri="{63B3BB69-23CF-44E3-9099-C40C66FF867C}">
                  <a14:compatExt spid="_x0000_s2093"/>
                </a:ext>
                <a:ext uri="{FF2B5EF4-FFF2-40B4-BE49-F238E27FC236}">
                  <a16:creationId xmlns:a16="http://schemas.microsoft.com/office/drawing/2014/main" id="{00000000-0008-0000-0100-00002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55</xdr:row>
          <xdr:rowOff>22860</xdr:rowOff>
        </xdr:from>
        <xdr:to>
          <xdr:col>7</xdr:col>
          <xdr:colOff>541020</xdr:colOff>
          <xdr:row>55</xdr:row>
          <xdr:rowOff>190500</xdr:rowOff>
        </xdr:to>
        <xdr:sp macro="" textlink="">
          <xdr:nvSpPr>
            <xdr:cNvPr id="2094" name="Check Box 46" hidden="1">
              <a:extLst>
                <a:ext uri="{63B3BB69-23CF-44E3-9099-C40C66FF867C}">
                  <a14:compatExt spid="_x0000_s2094"/>
                </a:ext>
                <a:ext uri="{FF2B5EF4-FFF2-40B4-BE49-F238E27FC236}">
                  <a16:creationId xmlns:a16="http://schemas.microsoft.com/office/drawing/2014/main" id="{00000000-0008-0000-0100-00002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56</xdr:row>
          <xdr:rowOff>22860</xdr:rowOff>
        </xdr:from>
        <xdr:to>
          <xdr:col>7</xdr:col>
          <xdr:colOff>541020</xdr:colOff>
          <xdr:row>56</xdr:row>
          <xdr:rowOff>190500</xdr:rowOff>
        </xdr:to>
        <xdr:sp macro="" textlink="">
          <xdr:nvSpPr>
            <xdr:cNvPr id="2095" name="Check Box 47" hidden="1">
              <a:extLst>
                <a:ext uri="{63B3BB69-23CF-44E3-9099-C40C66FF867C}">
                  <a14:compatExt spid="_x0000_s2095"/>
                </a:ext>
                <a:ext uri="{FF2B5EF4-FFF2-40B4-BE49-F238E27FC236}">
                  <a16:creationId xmlns:a16="http://schemas.microsoft.com/office/drawing/2014/main" id="{00000000-0008-0000-0100-00002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57</xdr:row>
          <xdr:rowOff>22860</xdr:rowOff>
        </xdr:from>
        <xdr:to>
          <xdr:col>7</xdr:col>
          <xdr:colOff>541020</xdr:colOff>
          <xdr:row>57</xdr:row>
          <xdr:rowOff>190500</xdr:rowOff>
        </xdr:to>
        <xdr:sp macro="" textlink="">
          <xdr:nvSpPr>
            <xdr:cNvPr id="2096" name="Check Box 48" hidden="1">
              <a:extLst>
                <a:ext uri="{63B3BB69-23CF-44E3-9099-C40C66FF867C}">
                  <a14:compatExt spid="_x0000_s2096"/>
                </a:ext>
                <a:ext uri="{FF2B5EF4-FFF2-40B4-BE49-F238E27FC236}">
                  <a16:creationId xmlns:a16="http://schemas.microsoft.com/office/drawing/2014/main" id="{00000000-0008-0000-0100-00003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58</xdr:row>
          <xdr:rowOff>22860</xdr:rowOff>
        </xdr:from>
        <xdr:to>
          <xdr:col>7</xdr:col>
          <xdr:colOff>541020</xdr:colOff>
          <xdr:row>59</xdr:row>
          <xdr:rowOff>45720</xdr:rowOff>
        </xdr:to>
        <xdr:sp macro="" textlink="">
          <xdr:nvSpPr>
            <xdr:cNvPr id="2097" name="Check Box 49" hidden="1">
              <a:extLst>
                <a:ext uri="{63B3BB69-23CF-44E3-9099-C40C66FF867C}">
                  <a14:compatExt spid="_x0000_s2097"/>
                </a:ext>
                <a:ext uri="{FF2B5EF4-FFF2-40B4-BE49-F238E27FC236}">
                  <a16:creationId xmlns:a16="http://schemas.microsoft.com/office/drawing/2014/main" id="{00000000-0008-0000-0100-00003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59</xdr:row>
          <xdr:rowOff>22860</xdr:rowOff>
        </xdr:from>
        <xdr:to>
          <xdr:col>7</xdr:col>
          <xdr:colOff>541020</xdr:colOff>
          <xdr:row>60</xdr:row>
          <xdr:rowOff>45720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1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60</xdr:row>
          <xdr:rowOff>22860</xdr:rowOff>
        </xdr:from>
        <xdr:to>
          <xdr:col>7</xdr:col>
          <xdr:colOff>541020</xdr:colOff>
          <xdr:row>61</xdr:row>
          <xdr:rowOff>45720</xdr:rowOff>
        </xdr:to>
        <xdr:sp macro="" textlink="">
          <xdr:nvSpPr>
            <xdr:cNvPr id="2099" name="Check Box 51" hidden="1">
              <a:extLst>
                <a:ext uri="{63B3BB69-23CF-44E3-9099-C40C66FF867C}">
                  <a14:compatExt spid="_x0000_s2099"/>
                </a:ext>
                <a:ext uri="{FF2B5EF4-FFF2-40B4-BE49-F238E27FC236}">
                  <a16:creationId xmlns:a16="http://schemas.microsoft.com/office/drawing/2014/main" id="{00000000-0008-0000-0100-00003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61</xdr:row>
          <xdr:rowOff>22860</xdr:rowOff>
        </xdr:from>
        <xdr:to>
          <xdr:col>7</xdr:col>
          <xdr:colOff>541020</xdr:colOff>
          <xdr:row>62</xdr:row>
          <xdr:rowOff>45720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1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182880</xdr:colOff>
          <xdr:row>62</xdr:row>
          <xdr:rowOff>22860</xdr:rowOff>
        </xdr:from>
        <xdr:to>
          <xdr:col>7</xdr:col>
          <xdr:colOff>541020</xdr:colOff>
          <xdr:row>63</xdr:row>
          <xdr:rowOff>45720</xdr:rowOff>
        </xdr:to>
        <xdr:sp macro="" textlink="">
          <xdr:nvSpPr>
            <xdr:cNvPr id="2101" name="Check Box 53" hidden="1">
              <a:extLst>
                <a:ext uri="{63B3BB69-23CF-44E3-9099-C40C66FF867C}">
                  <a14:compatExt spid="_x0000_s2101"/>
                </a:ext>
                <a:ext uri="{FF2B5EF4-FFF2-40B4-BE49-F238E27FC236}">
                  <a16:creationId xmlns:a16="http://schemas.microsoft.com/office/drawing/2014/main" id="{00000000-0008-0000-0100-00003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37</xdr:row>
          <xdr:rowOff>22860</xdr:rowOff>
        </xdr:from>
        <xdr:to>
          <xdr:col>7</xdr:col>
          <xdr:colOff>640080</xdr:colOff>
          <xdr:row>38</xdr:row>
          <xdr:rowOff>0</xdr:rowOff>
        </xdr:to>
        <xdr:sp macro="" textlink="">
          <xdr:nvSpPr>
            <xdr:cNvPr id="2102" name="Check Box 54" hidden="1">
              <a:extLst>
                <a:ext uri="{63B3BB69-23CF-44E3-9099-C40C66FF867C}">
                  <a14:compatExt spid="_x0000_s2102"/>
                </a:ext>
                <a:ext uri="{FF2B5EF4-FFF2-40B4-BE49-F238E27FC236}">
                  <a16:creationId xmlns:a16="http://schemas.microsoft.com/office/drawing/2014/main" id="{00000000-0008-0000-0100-00003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38</xdr:row>
          <xdr:rowOff>0</xdr:rowOff>
        </xdr:from>
        <xdr:to>
          <xdr:col>7</xdr:col>
          <xdr:colOff>640080</xdr:colOff>
          <xdr:row>39</xdr:row>
          <xdr:rowOff>0</xdr:rowOff>
        </xdr:to>
        <xdr:sp macro="" textlink="">
          <xdr:nvSpPr>
            <xdr:cNvPr id="2103" name="Check Box 55" hidden="1">
              <a:extLst>
                <a:ext uri="{63B3BB69-23CF-44E3-9099-C40C66FF867C}">
                  <a14:compatExt spid="_x0000_s2103"/>
                </a:ext>
                <a:ext uri="{FF2B5EF4-FFF2-40B4-BE49-F238E27FC236}">
                  <a16:creationId xmlns:a16="http://schemas.microsoft.com/office/drawing/2014/main" id="{00000000-0008-0000-0100-00003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381000</xdr:colOff>
          <xdr:row>39</xdr:row>
          <xdr:rowOff>7620</xdr:rowOff>
        </xdr:from>
        <xdr:to>
          <xdr:col>7</xdr:col>
          <xdr:colOff>640080</xdr:colOff>
          <xdr:row>40</xdr:row>
          <xdr:rowOff>0</xdr:rowOff>
        </xdr:to>
        <xdr:sp macro="" textlink="">
          <xdr:nvSpPr>
            <xdr:cNvPr id="2104" name="Check Box 56" hidden="1">
              <a:extLst>
                <a:ext uri="{63B3BB69-23CF-44E3-9099-C40C66FF867C}">
                  <a14:compatExt spid="_x0000_s2104"/>
                </a:ext>
                <a:ext uri="{FF2B5EF4-FFF2-40B4-BE49-F238E27FC236}">
                  <a16:creationId xmlns:a16="http://schemas.microsoft.com/office/drawing/2014/main" id="{00000000-0008-0000-0100-00003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373380</xdr:colOff>
          <xdr:row>36</xdr:row>
          <xdr:rowOff>30480</xdr:rowOff>
        </xdr:from>
        <xdr:to>
          <xdr:col>7</xdr:col>
          <xdr:colOff>640080</xdr:colOff>
          <xdr:row>37</xdr:row>
          <xdr:rowOff>0</xdr:rowOff>
        </xdr:to>
        <xdr:sp macro="" textlink="">
          <xdr:nvSpPr>
            <xdr:cNvPr id="2105" name="Check Box 57" hidden="1">
              <a:extLst>
                <a:ext uri="{63B3BB69-23CF-44E3-9099-C40C66FF867C}">
                  <a14:compatExt spid="_x0000_s2105"/>
                </a:ext>
                <a:ext uri="{FF2B5EF4-FFF2-40B4-BE49-F238E27FC236}">
                  <a16:creationId xmlns:a16="http://schemas.microsoft.com/office/drawing/2014/main" id="{00000000-0008-0000-0100-00003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518160</xdr:colOff>
          <xdr:row>81</xdr:row>
          <xdr:rowOff>7620</xdr:rowOff>
        </xdr:from>
        <xdr:to>
          <xdr:col>7</xdr:col>
          <xdr:colOff>754380</xdr:colOff>
          <xdr:row>82</xdr:row>
          <xdr:rowOff>45720</xdr:rowOff>
        </xdr:to>
        <xdr:sp macro="" textlink="">
          <xdr:nvSpPr>
            <xdr:cNvPr id="2106" name="Check Box 58" hidden="1">
              <a:extLst>
                <a:ext uri="{63B3BB69-23CF-44E3-9099-C40C66FF867C}">
                  <a14:compatExt spid="_x0000_s2106"/>
                </a:ext>
                <a:ext uri="{FF2B5EF4-FFF2-40B4-BE49-F238E27FC236}">
                  <a16:creationId xmlns:a16="http://schemas.microsoft.com/office/drawing/2014/main" id="{00000000-0008-0000-0100-00003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487680</xdr:colOff>
          <xdr:row>81</xdr:row>
          <xdr:rowOff>7620</xdr:rowOff>
        </xdr:from>
        <xdr:to>
          <xdr:col>10</xdr:col>
          <xdr:colOff>137160</xdr:colOff>
          <xdr:row>82</xdr:row>
          <xdr:rowOff>45720</xdr:rowOff>
        </xdr:to>
        <xdr:sp macro="" textlink="">
          <xdr:nvSpPr>
            <xdr:cNvPr id="2107" name="Check Box 59" hidden="1">
              <a:extLst>
                <a:ext uri="{63B3BB69-23CF-44E3-9099-C40C66FF867C}">
                  <a14:compatExt spid="_x0000_s2107"/>
                </a:ext>
                <a:ext uri="{FF2B5EF4-FFF2-40B4-BE49-F238E27FC236}">
                  <a16:creationId xmlns:a16="http://schemas.microsoft.com/office/drawing/2014/main" id="{00000000-0008-0000-0100-00003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325754</xdr:colOff>
      <xdr:row>85</xdr:row>
      <xdr:rowOff>219075</xdr:rowOff>
    </xdr:from>
    <xdr:to>
      <xdr:col>8</xdr:col>
      <xdr:colOff>57150</xdr:colOff>
      <xdr:row>86</xdr:row>
      <xdr:rowOff>904875</xdr:rowOff>
    </xdr:to>
    <xdr:sp macro="" textlink="">
      <xdr:nvSpPr>
        <xdr:cNvPr id="3" name="Freccia a destra 2">
          <a:hlinkClick xmlns:r="http://schemas.openxmlformats.org/officeDocument/2006/relationships" r:id="rId1"/>
          <a:extLst>
            <a:ext uri="{FF2B5EF4-FFF2-40B4-BE49-F238E27FC236}">
              <a16:creationId xmlns:a16="http://schemas.microsoft.com/office/drawing/2014/main" id="{C0B8A647-920D-454A-8E7A-3D9A6DDFAD84}"/>
            </a:ext>
          </a:extLst>
        </xdr:cNvPr>
        <xdr:cNvSpPr/>
      </xdr:nvSpPr>
      <xdr:spPr>
        <a:xfrm>
          <a:off x="2554604" y="18735675"/>
          <a:ext cx="4093846" cy="933450"/>
        </a:xfrm>
        <a:prstGeom prst="rightArrow">
          <a:avLst>
            <a:gd name="adj1" fmla="val 44422"/>
            <a:gd name="adj2" fmla="val 50000"/>
          </a:avLst>
        </a:prstGeom>
        <a:solidFill>
          <a:schemeClr val="accent1"/>
        </a:soli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Focus SUPPORTO ALLA GENITORIALITA'</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99060</xdr:colOff>
          <xdr:row>8</xdr:row>
          <xdr:rowOff>160020</xdr:rowOff>
        </xdr:from>
        <xdr:to>
          <xdr:col>6</xdr:col>
          <xdr:colOff>365760</xdr:colOff>
          <xdr:row>10</xdr:row>
          <xdr:rowOff>7620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10</xdr:row>
          <xdr:rowOff>22860</xdr:rowOff>
        </xdr:from>
        <xdr:to>
          <xdr:col>6</xdr:col>
          <xdr:colOff>365760</xdr:colOff>
          <xdr:row>11</xdr:row>
          <xdr:rowOff>7620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14</xdr:row>
          <xdr:rowOff>198120</xdr:rowOff>
        </xdr:from>
        <xdr:to>
          <xdr:col>5</xdr:col>
          <xdr:colOff>533400</xdr:colOff>
          <xdr:row>16</xdr:row>
          <xdr:rowOff>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15</xdr:row>
          <xdr:rowOff>198120</xdr:rowOff>
        </xdr:from>
        <xdr:to>
          <xdr:col>5</xdr:col>
          <xdr:colOff>533400</xdr:colOff>
          <xdr:row>17</xdr:row>
          <xdr:rowOff>7620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16</xdr:row>
          <xdr:rowOff>213360</xdr:rowOff>
        </xdr:from>
        <xdr:to>
          <xdr:col>5</xdr:col>
          <xdr:colOff>533400</xdr:colOff>
          <xdr:row>18</xdr:row>
          <xdr:rowOff>7620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14</xdr:row>
          <xdr:rowOff>198120</xdr:rowOff>
        </xdr:from>
        <xdr:to>
          <xdr:col>6</xdr:col>
          <xdr:colOff>556260</xdr:colOff>
          <xdr:row>16</xdr:row>
          <xdr:rowOff>7620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15</xdr:row>
          <xdr:rowOff>213360</xdr:rowOff>
        </xdr:from>
        <xdr:to>
          <xdr:col>6</xdr:col>
          <xdr:colOff>556260</xdr:colOff>
          <xdr:row>17</xdr:row>
          <xdr:rowOff>22860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16</xdr:row>
          <xdr:rowOff>213360</xdr:rowOff>
        </xdr:from>
        <xdr:to>
          <xdr:col>6</xdr:col>
          <xdr:colOff>556260</xdr:colOff>
          <xdr:row>18</xdr:row>
          <xdr:rowOff>22860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21</xdr:row>
          <xdr:rowOff>137160</xdr:rowOff>
        </xdr:from>
        <xdr:to>
          <xdr:col>6</xdr:col>
          <xdr:colOff>365760</xdr:colOff>
          <xdr:row>23</xdr:row>
          <xdr:rowOff>7620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99060</xdr:colOff>
          <xdr:row>23</xdr:row>
          <xdr:rowOff>0</xdr:rowOff>
        </xdr:from>
        <xdr:to>
          <xdr:col>6</xdr:col>
          <xdr:colOff>365760</xdr:colOff>
          <xdr:row>24</xdr:row>
          <xdr:rowOff>30480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708660</xdr:colOff>
          <xdr:row>28</xdr:row>
          <xdr:rowOff>160020</xdr:rowOff>
        </xdr:from>
        <xdr:to>
          <xdr:col>6</xdr:col>
          <xdr:colOff>228600</xdr:colOff>
          <xdr:row>30</xdr:row>
          <xdr:rowOff>7620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708660</xdr:colOff>
          <xdr:row>29</xdr:row>
          <xdr:rowOff>175260</xdr:rowOff>
        </xdr:from>
        <xdr:to>
          <xdr:col>6</xdr:col>
          <xdr:colOff>228600</xdr:colOff>
          <xdr:row>31</xdr:row>
          <xdr:rowOff>45720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29</xdr:row>
          <xdr:rowOff>175260</xdr:rowOff>
        </xdr:from>
        <xdr:to>
          <xdr:col>8</xdr:col>
          <xdr:colOff>236220</xdr:colOff>
          <xdr:row>31</xdr:row>
          <xdr:rowOff>45720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708660</xdr:colOff>
          <xdr:row>28</xdr:row>
          <xdr:rowOff>160020</xdr:rowOff>
        </xdr:from>
        <xdr:to>
          <xdr:col>8</xdr:col>
          <xdr:colOff>236220</xdr:colOff>
          <xdr:row>30</xdr:row>
          <xdr:rowOff>7620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708660</xdr:colOff>
          <xdr:row>29</xdr:row>
          <xdr:rowOff>190500</xdr:rowOff>
        </xdr:from>
        <xdr:to>
          <xdr:col>10</xdr:col>
          <xdr:colOff>228600</xdr:colOff>
          <xdr:row>31</xdr:row>
          <xdr:rowOff>45720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708660</xdr:colOff>
          <xdr:row>28</xdr:row>
          <xdr:rowOff>160020</xdr:rowOff>
        </xdr:from>
        <xdr:to>
          <xdr:col>10</xdr:col>
          <xdr:colOff>228600</xdr:colOff>
          <xdr:row>30</xdr:row>
          <xdr:rowOff>7620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708660</xdr:colOff>
          <xdr:row>36</xdr:row>
          <xdr:rowOff>190500</xdr:rowOff>
        </xdr:from>
        <xdr:to>
          <xdr:col>6</xdr:col>
          <xdr:colOff>304800</xdr:colOff>
          <xdr:row>38</xdr:row>
          <xdr:rowOff>60960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708660</xdr:colOff>
          <xdr:row>39</xdr:row>
          <xdr:rowOff>175260</xdr:rowOff>
        </xdr:from>
        <xdr:to>
          <xdr:col>6</xdr:col>
          <xdr:colOff>304800</xdr:colOff>
          <xdr:row>41</xdr:row>
          <xdr:rowOff>68580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708660</xdr:colOff>
          <xdr:row>40</xdr:row>
          <xdr:rowOff>175260</xdr:rowOff>
        </xdr:from>
        <xdr:to>
          <xdr:col>6</xdr:col>
          <xdr:colOff>327660</xdr:colOff>
          <xdr:row>42</xdr:row>
          <xdr:rowOff>68580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708660</xdr:colOff>
          <xdr:row>38</xdr:row>
          <xdr:rowOff>175260</xdr:rowOff>
        </xdr:from>
        <xdr:to>
          <xdr:col>6</xdr:col>
          <xdr:colOff>327660</xdr:colOff>
          <xdr:row>40</xdr:row>
          <xdr:rowOff>60960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708660</xdr:colOff>
          <xdr:row>37</xdr:row>
          <xdr:rowOff>175260</xdr:rowOff>
        </xdr:from>
        <xdr:to>
          <xdr:col>6</xdr:col>
          <xdr:colOff>304800</xdr:colOff>
          <xdr:row>39</xdr:row>
          <xdr:rowOff>60960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36</xdr:row>
          <xdr:rowOff>190500</xdr:rowOff>
        </xdr:from>
        <xdr:to>
          <xdr:col>8</xdr:col>
          <xdr:colOff>304800</xdr:colOff>
          <xdr:row>38</xdr:row>
          <xdr:rowOff>60960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37</xdr:row>
          <xdr:rowOff>175260</xdr:rowOff>
        </xdr:from>
        <xdr:to>
          <xdr:col>8</xdr:col>
          <xdr:colOff>304800</xdr:colOff>
          <xdr:row>39</xdr:row>
          <xdr:rowOff>60960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38</xdr:row>
          <xdr:rowOff>175260</xdr:rowOff>
        </xdr:from>
        <xdr:to>
          <xdr:col>8</xdr:col>
          <xdr:colOff>312420</xdr:colOff>
          <xdr:row>40</xdr:row>
          <xdr:rowOff>60960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39</xdr:row>
          <xdr:rowOff>175260</xdr:rowOff>
        </xdr:from>
        <xdr:to>
          <xdr:col>8</xdr:col>
          <xdr:colOff>312420</xdr:colOff>
          <xdr:row>41</xdr:row>
          <xdr:rowOff>60960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40</xdr:row>
          <xdr:rowOff>175260</xdr:rowOff>
        </xdr:from>
        <xdr:to>
          <xdr:col>8</xdr:col>
          <xdr:colOff>312420</xdr:colOff>
          <xdr:row>42</xdr:row>
          <xdr:rowOff>60960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708660</xdr:colOff>
          <xdr:row>36</xdr:row>
          <xdr:rowOff>213360</xdr:rowOff>
        </xdr:from>
        <xdr:to>
          <xdr:col>10</xdr:col>
          <xdr:colOff>304800</xdr:colOff>
          <xdr:row>38</xdr:row>
          <xdr:rowOff>45720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708660</xdr:colOff>
          <xdr:row>37</xdr:row>
          <xdr:rowOff>175260</xdr:rowOff>
        </xdr:from>
        <xdr:to>
          <xdr:col>10</xdr:col>
          <xdr:colOff>304800</xdr:colOff>
          <xdr:row>39</xdr:row>
          <xdr:rowOff>60960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708660</xdr:colOff>
          <xdr:row>38</xdr:row>
          <xdr:rowOff>175260</xdr:rowOff>
        </xdr:from>
        <xdr:to>
          <xdr:col>10</xdr:col>
          <xdr:colOff>304800</xdr:colOff>
          <xdr:row>40</xdr:row>
          <xdr:rowOff>60960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708660</xdr:colOff>
          <xdr:row>39</xdr:row>
          <xdr:rowOff>175260</xdr:rowOff>
        </xdr:from>
        <xdr:to>
          <xdr:col>10</xdr:col>
          <xdr:colOff>304800</xdr:colOff>
          <xdr:row>41</xdr:row>
          <xdr:rowOff>60960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708660</xdr:colOff>
          <xdr:row>40</xdr:row>
          <xdr:rowOff>175260</xdr:rowOff>
        </xdr:from>
        <xdr:to>
          <xdr:col>10</xdr:col>
          <xdr:colOff>304800</xdr:colOff>
          <xdr:row>42</xdr:row>
          <xdr:rowOff>60960</xdr:rowOff>
        </xdr:to>
        <xdr:sp macro="" textlink="">
          <xdr:nvSpPr>
            <xdr:cNvPr id="5151" name="Check Box 31" hidden="1">
              <a:extLst>
                <a:ext uri="{63B3BB69-23CF-44E3-9099-C40C66FF867C}">
                  <a14:compatExt spid="_x0000_s5151"/>
                </a:ext>
                <a:ext uri="{FF2B5EF4-FFF2-40B4-BE49-F238E27FC236}">
                  <a16:creationId xmlns:a16="http://schemas.microsoft.com/office/drawing/2014/main" id="{00000000-0008-0000-0200-00001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708660</xdr:colOff>
          <xdr:row>36</xdr:row>
          <xdr:rowOff>213360</xdr:rowOff>
        </xdr:from>
        <xdr:to>
          <xdr:col>12</xdr:col>
          <xdr:colOff>304800</xdr:colOff>
          <xdr:row>38</xdr:row>
          <xdr:rowOff>45720</xdr:rowOff>
        </xdr:to>
        <xdr:sp macro="" textlink="">
          <xdr:nvSpPr>
            <xdr:cNvPr id="5152" name="Check Box 32" hidden="1">
              <a:extLst>
                <a:ext uri="{63B3BB69-23CF-44E3-9099-C40C66FF867C}">
                  <a14:compatExt spid="_x0000_s5152"/>
                </a:ext>
                <a:ext uri="{FF2B5EF4-FFF2-40B4-BE49-F238E27FC236}">
                  <a16:creationId xmlns:a16="http://schemas.microsoft.com/office/drawing/2014/main" id="{00000000-0008-0000-0200-00002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708660</xdr:colOff>
          <xdr:row>37</xdr:row>
          <xdr:rowOff>182880</xdr:rowOff>
        </xdr:from>
        <xdr:to>
          <xdr:col>12</xdr:col>
          <xdr:colOff>304800</xdr:colOff>
          <xdr:row>39</xdr:row>
          <xdr:rowOff>68580</xdr:rowOff>
        </xdr:to>
        <xdr:sp macro="" textlink="">
          <xdr:nvSpPr>
            <xdr:cNvPr id="5153" name="Check Box 33" hidden="1">
              <a:extLst>
                <a:ext uri="{63B3BB69-23CF-44E3-9099-C40C66FF867C}">
                  <a14:compatExt spid="_x0000_s5153"/>
                </a:ext>
                <a:ext uri="{FF2B5EF4-FFF2-40B4-BE49-F238E27FC236}">
                  <a16:creationId xmlns:a16="http://schemas.microsoft.com/office/drawing/2014/main" id="{00000000-0008-0000-0200-00002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708660</xdr:colOff>
          <xdr:row>38</xdr:row>
          <xdr:rowOff>175260</xdr:rowOff>
        </xdr:from>
        <xdr:to>
          <xdr:col>12</xdr:col>
          <xdr:colOff>304800</xdr:colOff>
          <xdr:row>40</xdr:row>
          <xdr:rowOff>60960</xdr:rowOff>
        </xdr:to>
        <xdr:sp macro="" textlink="">
          <xdr:nvSpPr>
            <xdr:cNvPr id="5154" name="Check Box 34" hidden="1">
              <a:extLst>
                <a:ext uri="{63B3BB69-23CF-44E3-9099-C40C66FF867C}">
                  <a14:compatExt spid="_x0000_s5154"/>
                </a:ext>
                <a:ext uri="{FF2B5EF4-FFF2-40B4-BE49-F238E27FC236}">
                  <a16:creationId xmlns:a16="http://schemas.microsoft.com/office/drawing/2014/main" id="{00000000-0008-0000-0200-00002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708660</xdr:colOff>
          <xdr:row>39</xdr:row>
          <xdr:rowOff>175260</xdr:rowOff>
        </xdr:from>
        <xdr:to>
          <xdr:col>12</xdr:col>
          <xdr:colOff>304800</xdr:colOff>
          <xdr:row>41</xdr:row>
          <xdr:rowOff>60960</xdr:rowOff>
        </xdr:to>
        <xdr:sp macro="" textlink="">
          <xdr:nvSpPr>
            <xdr:cNvPr id="5155" name="Check Box 35" hidden="1">
              <a:extLst>
                <a:ext uri="{63B3BB69-23CF-44E3-9099-C40C66FF867C}">
                  <a14:compatExt spid="_x0000_s5155"/>
                </a:ext>
                <a:ext uri="{FF2B5EF4-FFF2-40B4-BE49-F238E27FC236}">
                  <a16:creationId xmlns:a16="http://schemas.microsoft.com/office/drawing/2014/main" id="{00000000-0008-0000-0200-00002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708660</xdr:colOff>
          <xdr:row>40</xdr:row>
          <xdr:rowOff>175260</xdr:rowOff>
        </xdr:from>
        <xdr:to>
          <xdr:col>12</xdr:col>
          <xdr:colOff>304800</xdr:colOff>
          <xdr:row>42</xdr:row>
          <xdr:rowOff>60960</xdr:rowOff>
        </xdr:to>
        <xdr:sp macro="" textlink="">
          <xdr:nvSpPr>
            <xdr:cNvPr id="5156" name="Check Box 36" hidden="1">
              <a:extLst>
                <a:ext uri="{63B3BB69-23CF-44E3-9099-C40C66FF867C}">
                  <a14:compatExt spid="_x0000_s5156"/>
                </a:ext>
                <a:ext uri="{FF2B5EF4-FFF2-40B4-BE49-F238E27FC236}">
                  <a16:creationId xmlns:a16="http://schemas.microsoft.com/office/drawing/2014/main" id="{00000000-0008-0000-0200-00002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45</xdr:row>
          <xdr:rowOff>213360</xdr:rowOff>
        </xdr:from>
        <xdr:to>
          <xdr:col>5</xdr:col>
          <xdr:colOff>533400</xdr:colOff>
          <xdr:row>47</xdr:row>
          <xdr:rowOff>22860</xdr:rowOff>
        </xdr:to>
        <xdr:sp macro="" textlink="">
          <xdr:nvSpPr>
            <xdr:cNvPr id="5157" name="Check Box 37" hidden="1">
              <a:extLst>
                <a:ext uri="{63B3BB69-23CF-44E3-9099-C40C66FF867C}">
                  <a14:compatExt spid="_x0000_s5157"/>
                </a:ext>
                <a:ext uri="{FF2B5EF4-FFF2-40B4-BE49-F238E27FC236}">
                  <a16:creationId xmlns:a16="http://schemas.microsoft.com/office/drawing/2014/main" id="{00000000-0008-0000-0200-00002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46</xdr:row>
          <xdr:rowOff>198120</xdr:rowOff>
        </xdr:from>
        <xdr:to>
          <xdr:col>5</xdr:col>
          <xdr:colOff>533400</xdr:colOff>
          <xdr:row>48</xdr:row>
          <xdr:rowOff>7620</xdr:rowOff>
        </xdr:to>
        <xdr:sp macro="" textlink="">
          <xdr:nvSpPr>
            <xdr:cNvPr id="5158" name="Check Box 38" hidden="1">
              <a:extLst>
                <a:ext uri="{63B3BB69-23CF-44E3-9099-C40C66FF867C}">
                  <a14:compatExt spid="_x0000_s5158"/>
                </a:ext>
                <a:ext uri="{FF2B5EF4-FFF2-40B4-BE49-F238E27FC236}">
                  <a16:creationId xmlns:a16="http://schemas.microsoft.com/office/drawing/2014/main" id="{00000000-0008-0000-0200-00002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47</xdr:row>
          <xdr:rowOff>213360</xdr:rowOff>
        </xdr:from>
        <xdr:to>
          <xdr:col>5</xdr:col>
          <xdr:colOff>533400</xdr:colOff>
          <xdr:row>49</xdr:row>
          <xdr:rowOff>7620</xdr:rowOff>
        </xdr:to>
        <xdr:sp macro="" textlink="">
          <xdr:nvSpPr>
            <xdr:cNvPr id="5159" name="Check Box 39" hidden="1">
              <a:extLst>
                <a:ext uri="{63B3BB69-23CF-44E3-9099-C40C66FF867C}">
                  <a14:compatExt spid="_x0000_s5159"/>
                </a:ext>
                <a:ext uri="{FF2B5EF4-FFF2-40B4-BE49-F238E27FC236}">
                  <a16:creationId xmlns:a16="http://schemas.microsoft.com/office/drawing/2014/main" id="{00000000-0008-0000-0200-00002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45</xdr:row>
          <xdr:rowOff>213360</xdr:rowOff>
        </xdr:from>
        <xdr:to>
          <xdr:col>6</xdr:col>
          <xdr:colOff>556260</xdr:colOff>
          <xdr:row>47</xdr:row>
          <xdr:rowOff>7620</xdr:rowOff>
        </xdr:to>
        <xdr:sp macro="" textlink="">
          <xdr:nvSpPr>
            <xdr:cNvPr id="5160" name="Check Box 40" hidden="1">
              <a:extLst>
                <a:ext uri="{63B3BB69-23CF-44E3-9099-C40C66FF867C}">
                  <a14:compatExt spid="_x0000_s5160"/>
                </a:ext>
                <a:ext uri="{FF2B5EF4-FFF2-40B4-BE49-F238E27FC236}">
                  <a16:creationId xmlns:a16="http://schemas.microsoft.com/office/drawing/2014/main" id="{00000000-0008-0000-0200-00002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46</xdr:row>
          <xdr:rowOff>213360</xdr:rowOff>
        </xdr:from>
        <xdr:to>
          <xdr:col>6</xdr:col>
          <xdr:colOff>556260</xdr:colOff>
          <xdr:row>48</xdr:row>
          <xdr:rowOff>22860</xdr:rowOff>
        </xdr:to>
        <xdr:sp macro="" textlink="">
          <xdr:nvSpPr>
            <xdr:cNvPr id="5161" name="Check Box 41" hidden="1">
              <a:extLst>
                <a:ext uri="{63B3BB69-23CF-44E3-9099-C40C66FF867C}">
                  <a14:compatExt spid="_x0000_s5161"/>
                </a:ext>
                <a:ext uri="{FF2B5EF4-FFF2-40B4-BE49-F238E27FC236}">
                  <a16:creationId xmlns:a16="http://schemas.microsoft.com/office/drawing/2014/main" id="{00000000-0008-0000-0200-00002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47</xdr:row>
          <xdr:rowOff>213360</xdr:rowOff>
        </xdr:from>
        <xdr:to>
          <xdr:col>6</xdr:col>
          <xdr:colOff>556260</xdr:colOff>
          <xdr:row>49</xdr:row>
          <xdr:rowOff>22860</xdr:rowOff>
        </xdr:to>
        <xdr:sp macro="" textlink="">
          <xdr:nvSpPr>
            <xdr:cNvPr id="5162" name="Check Box 42" hidden="1">
              <a:extLst>
                <a:ext uri="{63B3BB69-23CF-44E3-9099-C40C66FF867C}">
                  <a14:compatExt spid="_x0000_s5162"/>
                </a:ext>
                <a:ext uri="{FF2B5EF4-FFF2-40B4-BE49-F238E27FC236}">
                  <a16:creationId xmlns:a16="http://schemas.microsoft.com/office/drawing/2014/main" id="{00000000-0008-0000-0200-00002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48</xdr:row>
          <xdr:rowOff>198120</xdr:rowOff>
        </xdr:from>
        <xdr:to>
          <xdr:col>5</xdr:col>
          <xdr:colOff>533400</xdr:colOff>
          <xdr:row>50</xdr:row>
          <xdr:rowOff>7620</xdr:rowOff>
        </xdr:to>
        <xdr:sp macro="" textlink="">
          <xdr:nvSpPr>
            <xdr:cNvPr id="5163" name="Check Box 43" hidden="1">
              <a:extLst>
                <a:ext uri="{63B3BB69-23CF-44E3-9099-C40C66FF867C}">
                  <a14:compatExt spid="_x0000_s5163"/>
                </a:ext>
                <a:ext uri="{FF2B5EF4-FFF2-40B4-BE49-F238E27FC236}">
                  <a16:creationId xmlns:a16="http://schemas.microsoft.com/office/drawing/2014/main" id="{00000000-0008-0000-0200-00002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49</xdr:row>
          <xdr:rowOff>213360</xdr:rowOff>
        </xdr:from>
        <xdr:to>
          <xdr:col>5</xdr:col>
          <xdr:colOff>533400</xdr:colOff>
          <xdr:row>51</xdr:row>
          <xdr:rowOff>7620</xdr:rowOff>
        </xdr:to>
        <xdr:sp macro="" textlink="">
          <xdr:nvSpPr>
            <xdr:cNvPr id="5164" name="Check Box 44" hidden="1">
              <a:extLst>
                <a:ext uri="{63B3BB69-23CF-44E3-9099-C40C66FF867C}">
                  <a14:compatExt spid="_x0000_s5164"/>
                </a:ext>
                <a:ext uri="{FF2B5EF4-FFF2-40B4-BE49-F238E27FC236}">
                  <a16:creationId xmlns:a16="http://schemas.microsoft.com/office/drawing/2014/main" id="{00000000-0008-0000-0200-00002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48</xdr:row>
          <xdr:rowOff>213360</xdr:rowOff>
        </xdr:from>
        <xdr:to>
          <xdr:col>6</xdr:col>
          <xdr:colOff>556260</xdr:colOff>
          <xdr:row>50</xdr:row>
          <xdr:rowOff>22860</xdr:rowOff>
        </xdr:to>
        <xdr:sp macro="" textlink="">
          <xdr:nvSpPr>
            <xdr:cNvPr id="5165" name="Check Box 45" hidden="1">
              <a:extLst>
                <a:ext uri="{63B3BB69-23CF-44E3-9099-C40C66FF867C}">
                  <a14:compatExt spid="_x0000_s5165"/>
                </a:ext>
                <a:ext uri="{FF2B5EF4-FFF2-40B4-BE49-F238E27FC236}">
                  <a16:creationId xmlns:a16="http://schemas.microsoft.com/office/drawing/2014/main" id="{00000000-0008-0000-0200-00002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289560</xdr:colOff>
          <xdr:row>49</xdr:row>
          <xdr:rowOff>213360</xdr:rowOff>
        </xdr:from>
        <xdr:to>
          <xdr:col>6</xdr:col>
          <xdr:colOff>556260</xdr:colOff>
          <xdr:row>51</xdr:row>
          <xdr:rowOff>22860</xdr:rowOff>
        </xdr:to>
        <xdr:sp macro="" textlink="">
          <xdr:nvSpPr>
            <xdr:cNvPr id="5166" name="Check Box 46" hidden="1">
              <a:extLst>
                <a:ext uri="{63B3BB69-23CF-44E3-9099-C40C66FF867C}">
                  <a14:compatExt spid="_x0000_s5166"/>
                </a:ext>
                <a:ext uri="{FF2B5EF4-FFF2-40B4-BE49-F238E27FC236}">
                  <a16:creationId xmlns:a16="http://schemas.microsoft.com/office/drawing/2014/main" id="{00000000-0008-0000-0200-00002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289560</xdr:colOff>
          <xdr:row>45</xdr:row>
          <xdr:rowOff>213360</xdr:rowOff>
        </xdr:from>
        <xdr:to>
          <xdr:col>7</xdr:col>
          <xdr:colOff>556260</xdr:colOff>
          <xdr:row>47</xdr:row>
          <xdr:rowOff>7620</xdr:rowOff>
        </xdr:to>
        <xdr:sp macro="" textlink="">
          <xdr:nvSpPr>
            <xdr:cNvPr id="5167" name="Check Box 47" hidden="1">
              <a:extLst>
                <a:ext uri="{63B3BB69-23CF-44E3-9099-C40C66FF867C}">
                  <a14:compatExt spid="_x0000_s5167"/>
                </a:ext>
                <a:ext uri="{FF2B5EF4-FFF2-40B4-BE49-F238E27FC236}">
                  <a16:creationId xmlns:a16="http://schemas.microsoft.com/office/drawing/2014/main" id="{00000000-0008-0000-0200-00002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289560</xdr:colOff>
          <xdr:row>46</xdr:row>
          <xdr:rowOff>213360</xdr:rowOff>
        </xdr:from>
        <xdr:to>
          <xdr:col>7</xdr:col>
          <xdr:colOff>556260</xdr:colOff>
          <xdr:row>48</xdr:row>
          <xdr:rowOff>22860</xdr:rowOff>
        </xdr:to>
        <xdr:sp macro="" textlink="">
          <xdr:nvSpPr>
            <xdr:cNvPr id="5168" name="Check Box 48" hidden="1">
              <a:extLst>
                <a:ext uri="{63B3BB69-23CF-44E3-9099-C40C66FF867C}">
                  <a14:compatExt spid="_x0000_s5168"/>
                </a:ext>
                <a:ext uri="{FF2B5EF4-FFF2-40B4-BE49-F238E27FC236}">
                  <a16:creationId xmlns:a16="http://schemas.microsoft.com/office/drawing/2014/main" id="{00000000-0008-0000-0200-00003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289560</xdr:colOff>
          <xdr:row>47</xdr:row>
          <xdr:rowOff>213360</xdr:rowOff>
        </xdr:from>
        <xdr:to>
          <xdr:col>7</xdr:col>
          <xdr:colOff>556260</xdr:colOff>
          <xdr:row>49</xdr:row>
          <xdr:rowOff>22860</xdr:rowOff>
        </xdr:to>
        <xdr:sp macro="" textlink="">
          <xdr:nvSpPr>
            <xdr:cNvPr id="5169" name="Check Box 49" hidden="1">
              <a:extLst>
                <a:ext uri="{63B3BB69-23CF-44E3-9099-C40C66FF867C}">
                  <a14:compatExt spid="_x0000_s5169"/>
                </a:ext>
                <a:ext uri="{FF2B5EF4-FFF2-40B4-BE49-F238E27FC236}">
                  <a16:creationId xmlns:a16="http://schemas.microsoft.com/office/drawing/2014/main" id="{00000000-0008-0000-0200-00003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289560</xdr:colOff>
          <xdr:row>48</xdr:row>
          <xdr:rowOff>213360</xdr:rowOff>
        </xdr:from>
        <xdr:to>
          <xdr:col>7</xdr:col>
          <xdr:colOff>556260</xdr:colOff>
          <xdr:row>50</xdr:row>
          <xdr:rowOff>22860</xdr:rowOff>
        </xdr:to>
        <xdr:sp macro="" textlink="">
          <xdr:nvSpPr>
            <xdr:cNvPr id="5170" name="Check Box 50" hidden="1">
              <a:extLst>
                <a:ext uri="{63B3BB69-23CF-44E3-9099-C40C66FF867C}">
                  <a14:compatExt spid="_x0000_s5170"/>
                </a:ext>
                <a:ext uri="{FF2B5EF4-FFF2-40B4-BE49-F238E27FC236}">
                  <a16:creationId xmlns:a16="http://schemas.microsoft.com/office/drawing/2014/main" id="{00000000-0008-0000-0200-00003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289560</xdr:colOff>
          <xdr:row>49</xdr:row>
          <xdr:rowOff>213360</xdr:rowOff>
        </xdr:from>
        <xdr:to>
          <xdr:col>7</xdr:col>
          <xdr:colOff>556260</xdr:colOff>
          <xdr:row>51</xdr:row>
          <xdr:rowOff>22860</xdr:rowOff>
        </xdr:to>
        <xdr:sp macro="" textlink="">
          <xdr:nvSpPr>
            <xdr:cNvPr id="5171" name="Check Box 51" hidden="1">
              <a:extLst>
                <a:ext uri="{63B3BB69-23CF-44E3-9099-C40C66FF867C}">
                  <a14:compatExt spid="_x0000_s5171"/>
                </a:ext>
                <a:ext uri="{FF2B5EF4-FFF2-40B4-BE49-F238E27FC236}">
                  <a16:creationId xmlns:a16="http://schemas.microsoft.com/office/drawing/2014/main" id="{00000000-0008-0000-0200-00003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66</xdr:row>
          <xdr:rowOff>137160</xdr:rowOff>
        </xdr:from>
        <xdr:to>
          <xdr:col>8</xdr:col>
          <xdr:colOff>655320</xdr:colOff>
          <xdr:row>68</xdr:row>
          <xdr:rowOff>60960</xdr:rowOff>
        </xdr:to>
        <xdr:sp macro="" textlink="">
          <xdr:nvSpPr>
            <xdr:cNvPr id="5172" name="Check Box 52" hidden="1">
              <a:extLst>
                <a:ext uri="{63B3BB69-23CF-44E3-9099-C40C66FF867C}">
                  <a14:compatExt spid="_x0000_s5172"/>
                </a:ext>
                <a:ext uri="{FF2B5EF4-FFF2-40B4-BE49-F238E27FC236}">
                  <a16:creationId xmlns:a16="http://schemas.microsoft.com/office/drawing/2014/main" id="{00000000-0008-0000-0200-00003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67</xdr:row>
          <xdr:rowOff>175260</xdr:rowOff>
        </xdr:from>
        <xdr:to>
          <xdr:col>8</xdr:col>
          <xdr:colOff>655320</xdr:colOff>
          <xdr:row>69</xdr:row>
          <xdr:rowOff>45720</xdr:rowOff>
        </xdr:to>
        <xdr:sp macro="" textlink="">
          <xdr:nvSpPr>
            <xdr:cNvPr id="5173" name="Check Box 53" hidden="1">
              <a:extLst>
                <a:ext uri="{63B3BB69-23CF-44E3-9099-C40C66FF867C}">
                  <a14:compatExt spid="_x0000_s5173"/>
                </a:ext>
                <a:ext uri="{FF2B5EF4-FFF2-40B4-BE49-F238E27FC236}">
                  <a16:creationId xmlns:a16="http://schemas.microsoft.com/office/drawing/2014/main" id="{00000000-0008-0000-0200-00003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68</xdr:row>
          <xdr:rowOff>175260</xdr:rowOff>
        </xdr:from>
        <xdr:to>
          <xdr:col>8</xdr:col>
          <xdr:colOff>632460</xdr:colOff>
          <xdr:row>70</xdr:row>
          <xdr:rowOff>45720</xdr:rowOff>
        </xdr:to>
        <xdr:sp macro="" textlink="">
          <xdr:nvSpPr>
            <xdr:cNvPr id="5174" name="Check Box 54" hidden="1">
              <a:extLst>
                <a:ext uri="{63B3BB69-23CF-44E3-9099-C40C66FF867C}">
                  <a14:compatExt spid="_x0000_s5174"/>
                </a:ext>
                <a:ext uri="{FF2B5EF4-FFF2-40B4-BE49-F238E27FC236}">
                  <a16:creationId xmlns:a16="http://schemas.microsoft.com/office/drawing/2014/main" id="{00000000-0008-0000-0200-00003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69</xdr:row>
          <xdr:rowOff>175260</xdr:rowOff>
        </xdr:from>
        <xdr:to>
          <xdr:col>8</xdr:col>
          <xdr:colOff>632460</xdr:colOff>
          <xdr:row>71</xdr:row>
          <xdr:rowOff>22860</xdr:rowOff>
        </xdr:to>
        <xdr:sp macro="" textlink="">
          <xdr:nvSpPr>
            <xdr:cNvPr id="5175" name="Check Box 55" hidden="1">
              <a:extLst>
                <a:ext uri="{63B3BB69-23CF-44E3-9099-C40C66FF867C}">
                  <a14:compatExt spid="_x0000_s5175"/>
                </a:ext>
                <a:ext uri="{FF2B5EF4-FFF2-40B4-BE49-F238E27FC236}">
                  <a16:creationId xmlns:a16="http://schemas.microsoft.com/office/drawing/2014/main" id="{00000000-0008-0000-0200-00003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70</xdr:row>
          <xdr:rowOff>175260</xdr:rowOff>
        </xdr:from>
        <xdr:to>
          <xdr:col>8</xdr:col>
          <xdr:colOff>655320</xdr:colOff>
          <xdr:row>72</xdr:row>
          <xdr:rowOff>45720</xdr:rowOff>
        </xdr:to>
        <xdr:sp macro="" textlink="">
          <xdr:nvSpPr>
            <xdr:cNvPr id="5176" name="Check Box 56" hidden="1">
              <a:extLst>
                <a:ext uri="{63B3BB69-23CF-44E3-9099-C40C66FF867C}">
                  <a14:compatExt spid="_x0000_s5176"/>
                </a:ext>
                <a:ext uri="{FF2B5EF4-FFF2-40B4-BE49-F238E27FC236}">
                  <a16:creationId xmlns:a16="http://schemas.microsoft.com/office/drawing/2014/main" id="{00000000-0008-0000-0200-00003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71</xdr:row>
          <xdr:rowOff>175260</xdr:rowOff>
        </xdr:from>
        <xdr:to>
          <xdr:col>8</xdr:col>
          <xdr:colOff>655320</xdr:colOff>
          <xdr:row>73</xdr:row>
          <xdr:rowOff>45720</xdr:rowOff>
        </xdr:to>
        <xdr:sp macro="" textlink="">
          <xdr:nvSpPr>
            <xdr:cNvPr id="5177" name="Check Box 57" hidden="1">
              <a:extLst>
                <a:ext uri="{63B3BB69-23CF-44E3-9099-C40C66FF867C}">
                  <a14:compatExt spid="_x0000_s5177"/>
                </a:ext>
                <a:ext uri="{FF2B5EF4-FFF2-40B4-BE49-F238E27FC236}">
                  <a16:creationId xmlns:a16="http://schemas.microsoft.com/office/drawing/2014/main" id="{00000000-0008-0000-0200-00003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72</xdr:row>
          <xdr:rowOff>175260</xdr:rowOff>
        </xdr:from>
        <xdr:to>
          <xdr:col>8</xdr:col>
          <xdr:colOff>655320</xdr:colOff>
          <xdr:row>74</xdr:row>
          <xdr:rowOff>22860</xdr:rowOff>
        </xdr:to>
        <xdr:sp macro="" textlink="">
          <xdr:nvSpPr>
            <xdr:cNvPr id="5178" name="Check Box 58" hidden="1">
              <a:extLst>
                <a:ext uri="{63B3BB69-23CF-44E3-9099-C40C66FF867C}">
                  <a14:compatExt spid="_x0000_s5178"/>
                </a:ext>
                <a:ext uri="{FF2B5EF4-FFF2-40B4-BE49-F238E27FC236}">
                  <a16:creationId xmlns:a16="http://schemas.microsoft.com/office/drawing/2014/main" id="{00000000-0008-0000-0200-00003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73</xdr:row>
          <xdr:rowOff>175260</xdr:rowOff>
        </xdr:from>
        <xdr:to>
          <xdr:col>8</xdr:col>
          <xdr:colOff>655320</xdr:colOff>
          <xdr:row>75</xdr:row>
          <xdr:rowOff>45720</xdr:rowOff>
        </xdr:to>
        <xdr:sp macro="" textlink="">
          <xdr:nvSpPr>
            <xdr:cNvPr id="5179" name="Check Box 59" hidden="1">
              <a:extLst>
                <a:ext uri="{63B3BB69-23CF-44E3-9099-C40C66FF867C}">
                  <a14:compatExt spid="_x0000_s5179"/>
                </a:ext>
                <a:ext uri="{FF2B5EF4-FFF2-40B4-BE49-F238E27FC236}">
                  <a16:creationId xmlns:a16="http://schemas.microsoft.com/office/drawing/2014/main" id="{00000000-0008-0000-0200-00003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327660</xdr:colOff>
          <xdr:row>74</xdr:row>
          <xdr:rowOff>175260</xdr:rowOff>
        </xdr:from>
        <xdr:to>
          <xdr:col>8</xdr:col>
          <xdr:colOff>655320</xdr:colOff>
          <xdr:row>76</xdr:row>
          <xdr:rowOff>45720</xdr:rowOff>
        </xdr:to>
        <xdr:sp macro="" textlink="">
          <xdr:nvSpPr>
            <xdr:cNvPr id="5180" name="Check Box 60" hidden="1">
              <a:extLst>
                <a:ext uri="{63B3BB69-23CF-44E3-9099-C40C66FF867C}">
                  <a14:compatExt spid="_x0000_s5180"/>
                </a:ext>
                <a:ext uri="{FF2B5EF4-FFF2-40B4-BE49-F238E27FC236}">
                  <a16:creationId xmlns:a16="http://schemas.microsoft.com/office/drawing/2014/main" id="{00000000-0008-0000-0200-00003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754380</xdr:colOff>
          <xdr:row>83</xdr:row>
          <xdr:rowOff>45720</xdr:rowOff>
        </xdr:from>
        <xdr:to>
          <xdr:col>6</xdr:col>
          <xdr:colOff>335280</xdr:colOff>
          <xdr:row>83</xdr:row>
          <xdr:rowOff>388620</xdr:rowOff>
        </xdr:to>
        <xdr:sp macro="" textlink="">
          <xdr:nvSpPr>
            <xdr:cNvPr id="5181" name="Check Box 61" hidden="1">
              <a:extLst>
                <a:ext uri="{63B3BB69-23CF-44E3-9099-C40C66FF867C}">
                  <a14:compatExt spid="_x0000_s5181"/>
                </a:ext>
                <a:ext uri="{FF2B5EF4-FFF2-40B4-BE49-F238E27FC236}">
                  <a16:creationId xmlns:a16="http://schemas.microsoft.com/office/drawing/2014/main" id="{00000000-0008-0000-0200-00003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86</xdr:row>
          <xdr:rowOff>38100</xdr:rowOff>
        </xdr:from>
        <xdr:to>
          <xdr:col>6</xdr:col>
          <xdr:colOff>365760</xdr:colOff>
          <xdr:row>86</xdr:row>
          <xdr:rowOff>381000</xdr:rowOff>
        </xdr:to>
        <xdr:sp macro="" textlink="">
          <xdr:nvSpPr>
            <xdr:cNvPr id="5182" name="Check Box 62" hidden="1">
              <a:extLst>
                <a:ext uri="{63B3BB69-23CF-44E3-9099-C40C66FF867C}">
                  <a14:compatExt spid="_x0000_s5182"/>
                </a:ext>
                <a:ext uri="{FF2B5EF4-FFF2-40B4-BE49-F238E27FC236}">
                  <a16:creationId xmlns:a16="http://schemas.microsoft.com/office/drawing/2014/main" id="{00000000-0008-0000-0200-00003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85</xdr:row>
          <xdr:rowOff>30480</xdr:rowOff>
        </xdr:from>
        <xdr:to>
          <xdr:col>6</xdr:col>
          <xdr:colOff>373380</xdr:colOff>
          <xdr:row>85</xdr:row>
          <xdr:rowOff>373380</xdr:rowOff>
        </xdr:to>
        <xdr:sp macro="" textlink="">
          <xdr:nvSpPr>
            <xdr:cNvPr id="5183" name="Check Box 63" hidden="1">
              <a:extLst>
                <a:ext uri="{63B3BB69-23CF-44E3-9099-C40C66FF867C}">
                  <a14:compatExt spid="_x0000_s5183"/>
                </a:ext>
                <a:ext uri="{FF2B5EF4-FFF2-40B4-BE49-F238E27FC236}">
                  <a16:creationId xmlns:a16="http://schemas.microsoft.com/office/drawing/2014/main" id="{00000000-0008-0000-0200-00003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84</xdr:row>
          <xdr:rowOff>30480</xdr:rowOff>
        </xdr:from>
        <xdr:to>
          <xdr:col>6</xdr:col>
          <xdr:colOff>365760</xdr:colOff>
          <xdr:row>84</xdr:row>
          <xdr:rowOff>373380</xdr:rowOff>
        </xdr:to>
        <xdr:sp macro="" textlink="">
          <xdr:nvSpPr>
            <xdr:cNvPr id="5184" name="Check Box 64" hidden="1">
              <a:extLst>
                <a:ext uri="{63B3BB69-23CF-44E3-9099-C40C66FF867C}">
                  <a14:compatExt spid="_x0000_s5184"/>
                </a:ext>
                <a:ext uri="{FF2B5EF4-FFF2-40B4-BE49-F238E27FC236}">
                  <a16:creationId xmlns:a16="http://schemas.microsoft.com/office/drawing/2014/main" id="{00000000-0008-0000-0200-00004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731520</xdr:colOff>
          <xdr:row>83</xdr:row>
          <xdr:rowOff>45720</xdr:rowOff>
        </xdr:from>
        <xdr:to>
          <xdr:col>8</xdr:col>
          <xdr:colOff>342900</xdr:colOff>
          <xdr:row>83</xdr:row>
          <xdr:rowOff>388620</xdr:rowOff>
        </xdr:to>
        <xdr:sp macro="" textlink="">
          <xdr:nvSpPr>
            <xdr:cNvPr id="5185" name="Check Box 65" hidden="1">
              <a:extLst>
                <a:ext uri="{63B3BB69-23CF-44E3-9099-C40C66FF867C}">
                  <a14:compatExt spid="_x0000_s5185"/>
                </a:ext>
                <a:ext uri="{FF2B5EF4-FFF2-40B4-BE49-F238E27FC236}">
                  <a16:creationId xmlns:a16="http://schemas.microsoft.com/office/drawing/2014/main" id="{00000000-0008-0000-0200-00004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746760</xdr:colOff>
          <xdr:row>84</xdr:row>
          <xdr:rowOff>30480</xdr:rowOff>
        </xdr:from>
        <xdr:to>
          <xdr:col>8</xdr:col>
          <xdr:colOff>373380</xdr:colOff>
          <xdr:row>84</xdr:row>
          <xdr:rowOff>365760</xdr:rowOff>
        </xdr:to>
        <xdr:sp macro="" textlink="">
          <xdr:nvSpPr>
            <xdr:cNvPr id="5186" name="Check Box 66" hidden="1">
              <a:extLst>
                <a:ext uri="{63B3BB69-23CF-44E3-9099-C40C66FF867C}">
                  <a14:compatExt spid="_x0000_s5186"/>
                </a:ext>
                <a:ext uri="{FF2B5EF4-FFF2-40B4-BE49-F238E27FC236}">
                  <a16:creationId xmlns:a16="http://schemas.microsoft.com/office/drawing/2014/main" id="{00000000-0008-0000-0200-00004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754380</xdr:colOff>
          <xdr:row>85</xdr:row>
          <xdr:rowOff>30480</xdr:rowOff>
        </xdr:from>
        <xdr:to>
          <xdr:col>8</xdr:col>
          <xdr:colOff>388620</xdr:colOff>
          <xdr:row>85</xdr:row>
          <xdr:rowOff>373380</xdr:rowOff>
        </xdr:to>
        <xdr:sp macro="" textlink="">
          <xdr:nvSpPr>
            <xdr:cNvPr id="5187" name="Check Box 67" hidden="1">
              <a:extLst>
                <a:ext uri="{63B3BB69-23CF-44E3-9099-C40C66FF867C}">
                  <a14:compatExt spid="_x0000_s5187"/>
                </a:ext>
                <a:ext uri="{FF2B5EF4-FFF2-40B4-BE49-F238E27FC236}">
                  <a16:creationId xmlns:a16="http://schemas.microsoft.com/office/drawing/2014/main" id="{00000000-0008-0000-0200-00004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754380</xdr:colOff>
          <xdr:row>86</xdr:row>
          <xdr:rowOff>38100</xdr:rowOff>
        </xdr:from>
        <xdr:to>
          <xdr:col>8</xdr:col>
          <xdr:colOff>388620</xdr:colOff>
          <xdr:row>86</xdr:row>
          <xdr:rowOff>381000</xdr:rowOff>
        </xdr:to>
        <xdr:sp macro="" textlink="">
          <xdr:nvSpPr>
            <xdr:cNvPr id="5188" name="Check Box 68" hidden="1">
              <a:extLst>
                <a:ext uri="{63B3BB69-23CF-44E3-9099-C40C66FF867C}">
                  <a14:compatExt spid="_x0000_s5188"/>
                </a:ext>
                <a:ext uri="{FF2B5EF4-FFF2-40B4-BE49-F238E27FC236}">
                  <a16:creationId xmlns:a16="http://schemas.microsoft.com/office/drawing/2014/main" id="{00000000-0008-0000-0200-00004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754380</xdr:colOff>
          <xdr:row>83</xdr:row>
          <xdr:rowOff>45720</xdr:rowOff>
        </xdr:from>
        <xdr:to>
          <xdr:col>10</xdr:col>
          <xdr:colOff>342900</xdr:colOff>
          <xdr:row>83</xdr:row>
          <xdr:rowOff>381000</xdr:rowOff>
        </xdr:to>
        <xdr:sp macro="" textlink="">
          <xdr:nvSpPr>
            <xdr:cNvPr id="5189" name="Check Box 69" hidden="1">
              <a:extLst>
                <a:ext uri="{63B3BB69-23CF-44E3-9099-C40C66FF867C}">
                  <a14:compatExt spid="_x0000_s5189"/>
                </a:ext>
                <a:ext uri="{FF2B5EF4-FFF2-40B4-BE49-F238E27FC236}">
                  <a16:creationId xmlns:a16="http://schemas.microsoft.com/office/drawing/2014/main" id="{00000000-0008-0000-0200-00004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84</xdr:row>
          <xdr:rowOff>30480</xdr:rowOff>
        </xdr:from>
        <xdr:to>
          <xdr:col>10</xdr:col>
          <xdr:colOff>365760</xdr:colOff>
          <xdr:row>84</xdr:row>
          <xdr:rowOff>373380</xdr:rowOff>
        </xdr:to>
        <xdr:sp macro="" textlink="">
          <xdr:nvSpPr>
            <xdr:cNvPr id="5190" name="Check Box 70" hidden="1">
              <a:extLst>
                <a:ext uri="{63B3BB69-23CF-44E3-9099-C40C66FF867C}">
                  <a14:compatExt spid="_x0000_s5190"/>
                </a:ext>
                <a:ext uri="{FF2B5EF4-FFF2-40B4-BE49-F238E27FC236}">
                  <a16:creationId xmlns:a16="http://schemas.microsoft.com/office/drawing/2014/main" id="{00000000-0008-0000-0200-00004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769620</xdr:colOff>
          <xdr:row>85</xdr:row>
          <xdr:rowOff>30480</xdr:rowOff>
        </xdr:from>
        <xdr:to>
          <xdr:col>10</xdr:col>
          <xdr:colOff>365760</xdr:colOff>
          <xdr:row>85</xdr:row>
          <xdr:rowOff>373380</xdr:rowOff>
        </xdr:to>
        <xdr:sp macro="" textlink="">
          <xdr:nvSpPr>
            <xdr:cNvPr id="5191" name="Check Box 71" hidden="1">
              <a:extLst>
                <a:ext uri="{63B3BB69-23CF-44E3-9099-C40C66FF867C}">
                  <a14:compatExt spid="_x0000_s5191"/>
                </a:ext>
                <a:ext uri="{FF2B5EF4-FFF2-40B4-BE49-F238E27FC236}">
                  <a16:creationId xmlns:a16="http://schemas.microsoft.com/office/drawing/2014/main" id="{00000000-0008-0000-0200-00004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769620</xdr:colOff>
          <xdr:row>86</xdr:row>
          <xdr:rowOff>38100</xdr:rowOff>
        </xdr:from>
        <xdr:to>
          <xdr:col>10</xdr:col>
          <xdr:colOff>365760</xdr:colOff>
          <xdr:row>86</xdr:row>
          <xdr:rowOff>381000</xdr:rowOff>
        </xdr:to>
        <xdr:sp macro="" textlink="">
          <xdr:nvSpPr>
            <xdr:cNvPr id="5192" name="Check Box 72" hidden="1">
              <a:extLst>
                <a:ext uri="{63B3BB69-23CF-44E3-9099-C40C66FF867C}">
                  <a14:compatExt spid="_x0000_s5192"/>
                </a:ext>
                <a:ext uri="{FF2B5EF4-FFF2-40B4-BE49-F238E27FC236}">
                  <a16:creationId xmlns:a16="http://schemas.microsoft.com/office/drawing/2014/main" id="{00000000-0008-0000-0200-00004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754380</xdr:colOff>
          <xdr:row>83</xdr:row>
          <xdr:rowOff>45720</xdr:rowOff>
        </xdr:from>
        <xdr:to>
          <xdr:col>12</xdr:col>
          <xdr:colOff>342900</xdr:colOff>
          <xdr:row>83</xdr:row>
          <xdr:rowOff>381000</xdr:rowOff>
        </xdr:to>
        <xdr:sp macro="" textlink="">
          <xdr:nvSpPr>
            <xdr:cNvPr id="5193" name="Check Box 73" hidden="1">
              <a:extLst>
                <a:ext uri="{63B3BB69-23CF-44E3-9099-C40C66FF867C}">
                  <a14:compatExt spid="_x0000_s5193"/>
                </a:ext>
                <a:ext uri="{FF2B5EF4-FFF2-40B4-BE49-F238E27FC236}">
                  <a16:creationId xmlns:a16="http://schemas.microsoft.com/office/drawing/2014/main" id="{00000000-0008-0000-0200-00004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762000</xdr:colOff>
          <xdr:row>84</xdr:row>
          <xdr:rowOff>38100</xdr:rowOff>
        </xdr:from>
        <xdr:to>
          <xdr:col>12</xdr:col>
          <xdr:colOff>365760</xdr:colOff>
          <xdr:row>84</xdr:row>
          <xdr:rowOff>373380</xdr:rowOff>
        </xdr:to>
        <xdr:sp macro="" textlink="">
          <xdr:nvSpPr>
            <xdr:cNvPr id="5194" name="Check Box 74" hidden="1">
              <a:extLst>
                <a:ext uri="{63B3BB69-23CF-44E3-9099-C40C66FF867C}">
                  <a14:compatExt spid="_x0000_s5194"/>
                </a:ext>
                <a:ext uri="{FF2B5EF4-FFF2-40B4-BE49-F238E27FC236}">
                  <a16:creationId xmlns:a16="http://schemas.microsoft.com/office/drawing/2014/main" id="{00000000-0008-0000-0200-00004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85</xdr:row>
          <xdr:rowOff>30480</xdr:rowOff>
        </xdr:from>
        <xdr:to>
          <xdr:col>12</xdr:col>
          <xdr:colOff>365760</xdr:colOff>
          <xdr:row>85</xdr:row>
          <xdr:rowOff>373380</xdr:rowOff>
        </xdr:to>
        <xdr:sp macro="" textlink="">
          <xdr:nvSpPr>
            <xdr:cNvPr id="5195" name="Check Box 75" hidden="1">
              <a:extLst>
                <a:ext uri="{63B3BB69-23CF-44E3-9099-C40C66FF867C}">
                  <a14:compatExt spid="_x0000_s5195"/>
                </a:ext>
                <a:ext uri="{FF2B5EF4-FFF2-40B4-BE49-F238E27FC236}">
                  <a16:creationId xmlns:a16="http://schemas.microsoft.com/office/drawing/2014/main" id="{00000000-0008-0000-0200-00004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86</xdr:row>
          <xdr:rowOff>38100</xdr:rowOff>
        </xdr:from>
        <xdr:to>
          <xdr:col>12</xdr:col>
          <xdr:colOff>365760</xdr:colOff>
          <xdr:row>86</xdr:row>
          <xdr:rowOff>381000</xdr:rowOff>
        </xdr:to>
        <xdr:sp macro="" textlink="">
          <xdr:nvSpPr>
            <xdr:cNvPr id="5196" name="Check Box 76" hidden="1">
              <a:extLst>
                <a:ext uri="{63B3BB69-23CF-44E3-9099-C40C66FF867C}">
                  <a14:compatExt spid="_x0000_s5196"/>
                </a:ext>
                <a:ext uri="{FF2B5EF4-FFF2-40B4-BE49-F238E27FC236}">
                  <a16:creationId xmlns:a16="http://schemas.microsoft.com/office/drawing/2014/main" id="{00000000-0008-0000-0200-00004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91</xdr:row>
          <xdr:rowOff>213360</xdr:rowOff>
        </xdr:from>
        <xdr:to>
          <xdr:col>6</xdr:col>
          <xdr:colOff>365760</xdr:colOff>
          <xdr:row>93</xdr:row>
          <xdr:rowOff>83820</xdr:rowOff>
        </xdr:to>
        <xdr:sp macro="" textlink="">
          <xdr:nvSpPr>
            <xdr:cNvPr id="5197" name="Check Box 77" hidden="1">
              <a:extLst>
                <a:ext uri="{63B3BB69-23CF-44E3-9099-C40C66FF867C}">
                  <a14:compatExt spid="_x0000_s5197"/>
                </a:ext>
                <a:ext uri="{FF2B5EF4-FFF2-40B4-BE49-F238E27FC236}">
                  <a16:creationId xmlns:a16="http://schemas.microsoft.com/office/drawing/2014/main" id="{00000000-0008-0000-0200-00004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95</xdr:row>
          <xdr:rowOff>175260</xdr:rowOff>
        </xdr:from>
        <xdr:to>
          <xdr:col>6</xdr:col>
          <xdr:colOff>365760</xdr:colOff>
          <xdr:row>97</xdr:row>
          <xdr:rowOff>60960</xdr:rowOff>
        </xdr:to>
        <xdr:sp macro="" textlink="">
          <xdr:nvSpPr>
            <xdr:cNvPr id="5198" name="Check Box 78" hidden="1">
              <a:extLst>
                <a:ext uri="{63B3BB69-23CF-44E3-9099-C40C66FF867C}">
                  <a14:compatExt spid="_x0000_s5198"/>
                </a:ext>
                <a:ext uri="{FF2B5EF4-FFF2-40B4-BE49-F238E27FC236}">
                  <a16:creationId xmlns:a16="http://schemas.microsoft.com/office/drawing/2014/main" id="{00000000-0008-0000-0200-00004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94</xdr:row>
          <xdr:rowOff>175260</xdr:rowOff>
        </xdr:from>
        <xdr:to>
          <xdr:col>6</xdr:col>
          <xdr:colOff>373380</xdr:colOff>
          <xdr:row>96</xdr:row>
          <xdr:rowOff>68580</xdr:rowOff>
        </xdr:to>
        <xdr:sp macro="" textlink="">
          <xdr:nvSpPr>
            <xdr:cNvPr id="5199" name="Check Box 79" hidden="1">
              <a:extLst>
                <a:ext uri="{63B3BB69-23CF-44E3-9099-C40C66FF867C}">
                  <a14:compatExt spid="_x0000_s5199"/>
                </a:ext>
                <a:ext uri="{FF2B5EF4-FFF2-40B4-BE49-F238E27FC236}">
                  <a16:creationId xmlns:a16="http://schemas.microsoft.com/office/drawing/2014/main" id="{00000000-0008-0000-0200-00004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92</xdr:row>
          <xdr:rowOff>175260</xdr:rowOff>
        </xdr:from>
        <xdr:to>
          <xdr:col>6</xdr:col>
          <xdr:colOff>365760</xdr:colOff>
          <xdr:row>94</xdr:row>
          <xdr:rowOff>68580</xdr:rowOff>
        </xdr:to>
        <xdr:sp macro="" textlink="">
          <xdr:nvSpPr>
            <xdr:cNvPr id="5200" name="Check Box 80" hidden="1">
              <a:extLst>
                <a:ext uri="{63B3BB69-23CF-44E3-9099-C40C66FF867C}">
                  <a14:compatExt spid="_x0000_s5200"/>
                </a:ext>
                <a:ext uri="{FF2B5EF4-FFF2-40B4-BE49-F238E27FC236}">
                  <a16:creationId xmlns:a16="http://schemas.microsoft.com/office/drawing/2014/main" id="{00000000-0008-0000-0200-00005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792480</xdr:colOff>
          <xdr:row>91</xdr:row>
          <xdr:rowOff>198120</xdr:rowOff>
        </xdr:from>
        <xdr:to>
          <xdr:col>8</xdr:col>
          <xdr:colOff>381000</xdr:colOff>
          <xdr:row>93</xdr:row>
          <xdr:rowOff>68580</xdr:rowOff>
        </xdr:to>
        <xdr:sp macro="" textlink="">
          <xdr:nvSpPr>
            <xdr:cNvPr id="5201" name="Check Box 81" hidden="1">
              <a:extLst>
                <a:ext uri="{63B3BB69-23CF-44E3-9099-C40C66FF867C}">
                  <a14:compatExt spid="_x0000_s5201"/>
                </a:ext>
                <a:ext uri="{FF2B5EF4-FFF2-40B4-BE49-F238E27FC236}">
                  <a16:creationId xmlns:a16="http://schemas.microsoft.com/office/drawing/2014/main" id="{00000000-0008-0000-0200-00005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792480</xdr:colOff>
          <xdr:row>92</xdr:row>
          <xdr:rowOff>175260</xdr:rowOff>
        </xdr:from>
        <xdr:to>
          <xdr:col>8</xdr:col>
          <xdr:colOff>381000</xdr:colOff>
          <xdr:row>94</xdr:row>
          <xdr:rowOff>60960</xdr:rowOff>
        </xdr:to>
        <xdr:sp macro="" textlink="">
          <xdr:nvSpPr>
            <xdr:cNvPr id="5202" name="Check Box 82" hidden="1">
              <a:extLst>
                <a:ext uri="{63B3BB69-23CF-44E3-9099-C40C66FF867C}">
                  <a14:compatExt spid="_x0000_s5202"/>
                </a:ext>
                <a:ext uri="{FF2B5EF4-FFF2-40B4-BE49-F238E27FC236}">
                  <a16:creationId xmlns:a16="http://schemas.microsoft.com/office/drawing/2014/main" id="{00000000-0008-0000-0200-00005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792480</xdr:colOff>
          <xdr:row>94</xdr:row>
          <xdr:rowOff>160020</xdr:rowOff>
        </xdr:from>
        <xdr:to>
          <xdr:col>8</xdr:col>
          <xdr:colOff>365760</xdr:colOff>
          <xdr:row>96</xdr:row>
          <xdr:rowOff>60960</xdr:rowOff>
        </xdr:to>
        <xdr:sp macro="" textlink="">
          <xdr:nvSpPr>
            <xdr:cNvPr id="5203" name="Check Box 83" hidden="1">
              <a:extLst>
                <a:ext uri="{63B3BB69-23CF-44E3-9099-C40C66FF867C}">
                  <a14:compatExt spid="_x0000_s5203"/>
                </a:ext>
                <a:ext uri="{FF2B5EF4-FFF2-40B4-BE49-F238E27FC236}">
                  <a16:creationId xmlns:a16="http://schemas.microsoft.com/office/drawing/2014/main" id="{00000000-0008-0000-0200-00005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792480</xdr:colOff>
          <xdr:row>95</xdr:row>
          <xdr:rowOff>160020</xdr:rowOff>
        </xdr:from>
        <xdr:to>
          <xdr:col>8</xdr:col>
          <xdr:colOff>365760</xdr:colOff>
          <xdr:row>97</xdr:row>
          <xdr:rowOff>60960</xdr:rowOff>
        </xdr:to>
        <xdr:sp macro="" textlink="">
          <xdr:nvSpPr>
            <xdr:cNvPr id="5204" name="Check Box 84" hidden="1">
              <a:extLst>
                <a:ext uri="{63B3BB69-23CF-44E3-9099-C40C66FF867C}">
                  <a14:compatExt spid="_x0000_s5204"/>
                </a:ext>
                <a:ext uri="{FF2B5EF4-FFF2-40B4-BE49-F238E27FC236}">
                  <a16:creationId xmlns:a16="http://schemas.microsoft.com/office/drawing/2014/main" id="{00000000-0008-0000-0200-00005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91</xdr:row>
          <xdr:rowOff>220980</xdr:rowOff>
        </xdr:from>
        <xdr:to>
          <xdr:col>10</xdr:col>
          <xdr:colOff>365760</xdr:colOff>
          <xdr:row>93</xdr:row>
          <xdr:rowOff>76200</xdr:rowOff>
        </xdr:to>
        <xdr:sp macro="" textlink="">
          <xdr:nvSpPr>
            <xdr:cNvPr id="5205" name="Check Box 85" hidden="1">
              <a:extLst>
                <a:ext uri="{63B3BB69-23CF-44E3-9099-C40C66FF867C}">
                  <a14:compatExt spid="_x0000_s5205"/>
                </a:ext>
                <a:ext uri="{FF2B5EF4-FFF2-40B4-BE49-F238E27FC236}">
                  <a16:creationId xmlns:a16="http://schemas.microsoft.com/office/drawing/2014/main" id="{00000000-0008-0000-0200-00005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92</xdr:row>
          <xdr:rowOff>182880</xdr:rowOff>
        </xdr:from>
        <xdr:to>
          <xdr:col>10</xdr:col>
          <xdr:colOff>365760</xdr:colOff>
          <xdr:row>94</xdr:row>
          <xdr:rowOff>68580</xdr:rowOff>
        </xdr:to>
        <xdr:sp macro="" textlink="">
          <xdr:nvSpPr>
            <xdr:cNvPr id="5206" name="Check Box 86" hidden="1">
              <a:extLst>
                <a:ext uri="{63B3BB69-23CF-44E3-9099-C40C66FF867C}">
                  <a14:compatExt spid="_x0000_s5206"/>
                </a:ext>
                <a:ext uri="{FF2B5EF4-FFF2-40B4-BE49-F238E27FC236}">
                  <a16:creationId xmlns:a16="http://schemas.microsoft.com/office/drawing/2014/main" id="{00000000-0008-0000-0200-00005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94</xdr:row>
          <xdr:rowOff>182880</xdr:rowOff>
        </xdr:from>
        <xdr:to>
          <xdr:col>10</xdr:col>
          <xdr:colOff>365760</xdr:colOff>
          <xdr:row>96</xdr:row>
          <xdr:rowOff>60960</xdr:rowOff>
        </xdr:to>
        <xdr:sp macro="" textlink="">
          <xdr:nvSpPr>
            <xdr:cNvPr id="5207" name="Check Box 87" hidden="1">
              <a:extLst>
                <a:ext uri="{63B3BB69-23CF-44E3-9099-C40C66FF867C}">
                  <a14:compatExt spid="_x0000_s5207"/>
                </a:ext>
                <a:ext uri="{FF2B5EF4-FFF2-40B4-BE49-F238E27FC236}">
                  <a16:creationId xmlns:a16="http://schemas.microsoft.com/office/drawing/2014/main" id="{00000000-0008-0000-0200-00005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95</xdr:row>
          <xdr:rowOff>175260</xdr:rowOff>
        </xdr:from>
        <xdr:to>
          <xdr:col>10</xdr:col>
          <xdr:colOff>365760</xdr:colOff>
          <xdr:row>97</xdr:row>
          <xdr:rowOff>68580</xdr:rowOff>
        </xdr:to>
        <xdr:sp macro="" textlink="">
          <xdr:nvSpPr>
            <xdr:cNvPr id="5208" name="Check Box 88" hidden="1">
              <a:extLst>
                <a:ext uri="{63B3BB69-23CF-44E3-9099-C40C66FF867C}">
                  <a14:compatExt spid="_x0000_s5208"/>
                </a:ext>
                <a:ext uri="{FF2B5EF4-FFF2-40B4-BE49-F238E27FC236}">
                  <a16:creationId xmlns:a16="http://schemas.microsoft.com/office/drawing/2014/main" id="{00000000-0008-0000-0200-00005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91</xdr:row>
          <xdr:rowOff>213360</xdr:rowOff>
        </xdr:from>
        <xdr:to>
          <xdr:col>12</xdr:col>
          <xdr:colOff>365760</xdr:colOff>
          <xdr:row>93</xdr:row>
          <xdr:rowOff>60960</xdr:rowOff>
        </xdr:to>
        <xdr:sp macro="" textlink="">
          <xdr:nvSpPr>
            <xdr:cNvPr id="5209" name="Check Box 89" hidden="1">
              <a:extLst>
                <a:ext uri="{63B3BB69-23CF-44E3-9099-C40C66FF867C}">
                  <a14:compatExt spid="_x0000_s5209"/>
                </a:ext>
                <a:ext uri="{FF2B5EF4-FFF2-40B4-BE49-F238E27FC236}">
                  <a16:creationId xmlns:a16="http://schemas.microsoft.com/office/drawing/2014/main" id="{00000000-0008-0000-0200-00005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92</xdr:row>
          <xdr:rowOff>190500</xdr:rowOff>
        </xdr:from>
        <xdr:to>
          <xdr:col>12</xdr:col>
          <xdr:colOff>365760</xdr:colOff>
          <xdr:row>94</xdr:row>
          <xdr:rowOff>68580</xdr:rowOff>
        </xdr:to>
        <xdr:sp macro="" textlink="">
          <xdr:nvSpPr>
            <xdr:cNvPr id="5210" name="Check Box 90" hidden="1">
              <a:extLst>
                <a:ext uri="{63B3BB69-23CF-44E3-9099-C40C66FF867C}">
                  <a14:compatExt spid="_x0000_s5210"/>
                </a:ext>
                <a:ext uri="{FF2B5EF4-FFF2-40B4-BE49-F238E27FC236}">
                  <a16:creationId xmlns:a16="http://schemas.microsoft.com/office/drawing/2014/main" id="{00000000-0008-0000-0200-00005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94</xdr:row>
          <xdr:rowOff>175260</xdr:rowOff>
        </xdr:from>
        <xdr:to>
          <xdr:col>12</xdr:col>
          <xdr:colOff>365760</xdr:colOff>
          <xdr:row>96</xdr:row>
          <xdr:rowOff>68580</xdr:rowOff>
        </xdr:to>
        <xdr:sp macro="" textlink="">
          <xdr:nvSpPr>
            <xdr:cNvPr id="5211" name="Check Box 91" hidden="1">
              <a:extLst>
                <a:ext uri="{63B3BB69-23CF-44E3-9099-C40C66FF867C}">
                  <a14:compatExt spid="_x0000_s5211"/>
                </a:ext>
                <a:ext uri="{FF2B5EF4-FFF2-40B4-BE49-F238E27FC236}">
                  <a16:creationId xmlns:a16="http://schemas.microsoft.com/office/drawing/2014/main" id="{00000000-0008-0000-0200-00005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95</xdr:row>
          <xdr:rowOff>175260</xdr:rowOff>
        </xdr:from>
        <xdr:to>
          <xdr:col>12</xdr:col>
          <xdr:colOff>365760</xdr:colOff>
          <xdr:row>97</xdr:row>
          <xdr:rowOff>60960</xdr:rowOff>
        </xdr:to>
        <xdr:sp macro="" textlink="">
          <xdr:nvSpPr>
            <xdr:cNvPr id="5212" name="Check Box 92" hidden="1">
              <a:extLst>
                <a:ext uri="{63B3BB69-23CF-44E3-9099-C40C66FF867C}">
                  <a14:compatExt spid="_x0000_s5212"/>
                </a:ext>
                <a:ext uri="{FF2B5EF4-FFF2-40B4-BE49-F238E27FC236}">
                  <a16:creationId xmlns:a16="http://schemas.microsoft.com/office/drawing/2014/main" id="{00000000-0008-0000-0200-00005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93</xdr:row>
          <xdr:rowOff>175260</xdr:rowOff>
        </xdr:from>
        <xdr:to>
          <xdr:col>6</xdr:col>
          <xdr:colOff>365760</xdr:colOff>
          <xdr:row>95</xdr:row>
          <xdr:rowOff>60960</xdr:rowOff>
        </xdr:to>
        <xdr:sp macro="" textlink="">
          <xdr:nvSpPr>
            <xdr:cNvPr id="5213" name="Check Box 93" hidden="1">
              <a:extLst>
                <a:ext uri="{63B3BB69-23CF-44E3-9099-C40C66FF867C}">
                  <a14:compatExt spid="_x0000_s5213"/>
                </a:ext>
                <a:ext uri="{FF2B5EF4-FFF2-40B4-BE49-F238E27FC236}">
                  <a16:creationId xmlns:a16="http://schemas.microsoft.com/office/drawing/2014/main" id="{00000000-0008-0000-0200-00005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792480</xdr:colOff>
          <xdr:row>93</xdr:row>
          <xdr:rowOff>160020</xdr:rowOff>
        </xdr:from>
        <xdr:to>
          <xdr:col>8</xdr:col>
          <xdr:colOff>373380</xdr:colOff>
          <xdr:row>95</xdr:row>
          <xdr:rowOff>60960</xdr:rowOff>
        </xdr:to>
        <xdr:sp macro="" textlink="">
          <xdr:nvSpPr>
            <xdr:cNvPr id="5214" name="Check Box 94" hidden="1">
              <a:extLst>
                <a:ext uri="{63B3BB69-23CF-44E3-9099-C40C66FF867C}">
                  <a14:compatExt spid="_x0000_s5214"/>
                </a:ext>
                <a:ext uri="{FF2B5EF4-FFF2-40B4-BE49-F238E27FC236}">
                  <a16:creationId xmlns:a16="http://schemas.microsoft.com/office/drawing/2014/main" id="{00000000-0008-0000-0200-00005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762000</xdr:colOff>
          <xdr:row>93</xdr:row>
          <xdr:rowOff>182880</xdr:rowOff>
        </xdr:from>
        <xdr:to>
          <xdr:col>10</xdr:col>
          <xdr:colOff>381000</xdr:colOff>
          <xdr:row>95</xdr:row>
          <xdr:rowOff>68580</xdr:rowOff>
        </xdr:to>
        <xdr:sp macro="" textlink="">
          <xdr:nvSpPr>
            <xdr:cNvPr id="5215" name="Check Box 95" hidden="1">
              <a:extLst>
                <a:ext uri="{63B3BB69-23CF-44E3-9099-C40C66FF867C}">
                  <a14:compatExt spid="_x0000_s5215"/>
                </a:ext>
                <a:ext uri="{FF2B5EF4-FFF2-40B4-BE49-F238E27FC236}">
                  <a16:creationId xmlns:a16="http://schemas.microsoft.com/office/drawing/2014/main" id="{00000000-0008-0000-0200-00005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93</xdr:row>
          <xdr:rowOff>182880</xdr:rowOff>
        </xdr:from>
        <xdr:to>
          <xdr:col>12</xdr:col>
          <xdr:colOff>365760</xdr:colOff>
          <xdr:row>95</xdr:row>
          <xdr:rowOff>60960</xdr:rowOff>
        </xdr:to>
        <xdr:sp macro="" textlink="">
          <xdr:nvSpPr>
            <xdr:cNvPr id="5216" name="Check Box 96" hidden="1">
              <a:extLst>
                <a:ext uri="{63B3BB69-23CF-44E3-9099-C40C66FF867C}">
                  <a14:compatExt spid="_x0000_s5216"/>
                </a:ext>
                <a:ext uri="{FF2B5EF4-FFF2-40B4-BE49-F238E27FC236}">
                  <a16:creationId xmlns:a16="http://schemas.microsoft.com/office/drawing/2014/main" id="{00000000-0008-0000-0200-00006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101</xdr:row>
          <xdr:rowOff>236220</xdr:rowOff>
        </xdr:from>
        <xdr:to>
          <xdr:col>6</xdr:col>
          <xdr:colOff>365760</xdr:colOff>
          <xdr:row>103</xdr:row>
          <xdr:rowOff>68580</xdr:rowOff>
        </xdr:to>
        <xdr:sp macro="" textlink="">
          <xdr:nvSpPr>
            <xdr:cNvPr id="5217" name="Check Box 97" hidden="1">
              <a:extLst>
                <a:ext uri="{63B3BB69-23CF-44E3-9099-C40C66FF867C}">
                  <a14:compatExt spid="_x0000_s5217"/>
                </a:ext>
                <a:ext uri="{FF2B5EF4-FFF2-40B4-BE49-F238E27FC236}">
                  <a16:creationId xmlns:a16="http://schemas.microsoft.com/office/drawing/2014/main" id="{00000000-0008-0000-0200-00006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105</xdr:row>
          <xdr:rowOff>175260</xdr:rowOff>
        </xdr:from>
        <xdr:to>
          <xdr:col>6</xdr:col>
          <xdr:colOff>365760</xdr:colOff>
          <xdr:row>107</xdr:row>
          <xdr:rowOff>60960</xdr:rowOff>
        </xdr:to>
        <xdr:sp macro="" textlink="">
          <xdr:nvSpPr>
            <xdr:cNvPr id="5218" name="Check Box 98" hidden="1">
              <a:extLst>
                <a:ext uri="{63B3BB69-23CF-44E3-9099-C40C66FF867C}">
                  <a14:compatExt spid="_x0000_s5218"/>
                </a:ext>
                <a:ext uri="{FF2B5EF4-FFF2-40B4-BE49-F238E27FC236}">
                  <a16:creationId xmlns:a16="http://schemas.microsoft.com/office/drawing/2014/main" id="{00000000-0008-0000-0200-00006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104</xdr:row>
          <xdr:rowOff>175260</xdr:rowOff>
        </xdr:from>
        <xdr:to>
          <xdr:col>6</xdr:col>
          <xdr:colOff>373380</xdr:colOff>
          <xdr:row>106</xdr:row>
          <xdr:rowOff>60960</xdr:rowOff>
        </xdr:to>
        <xdr:sp macro="" textlink="">
          <xdr:nvSpPr>
            <xdr:cNvPr id="5219" name="Check Box 99" hidden="1">
              <a:extLst>
                <a:ext uri="{63B3BB69-23CF-44E3-9099-C40C66FF867C}">
                  <a14:compatExt spid="_x0000_s5219"/>
                </a:ext>
                <a:ext uri="{FF2B5EF4-FFF2-40B4-BE49-F238E27FC236}">
                  <a16:creationId xmlns:a16="http://schemas.microsoft.com/office/drawing/2014/main" id="{00000000-0008-0000-0200-00006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102</xdr:row>
          <xdr:rowOff>175260</xdr:rowOff>
        </xdr:from>
        <xdr:to>
          <xdr:col>6</xdr:col>
          <xdr:colOff>365760</xdr:colOff>
          <xdr:row>104</xdr:row>
          <xdr:rowOff>68580</xdr:rowOff>
        </xdr:to>
        <xdr:sp macro="" textlink="">
          <xdr:nvSpPr>
            <xdr:cNvPr id="5220" name="Check Box 100" hidden="1">
              <a:extLst>
                <a:ext uri="{63B3BB69-23CF-44E3-9099-C40C66FF867C}">
                  <a14:compatExt spid="_x0000_s5220"/>
                </a:ext>
                <a:ext uri="{FF2B5EF4-FFF2-40B4-BE49-F238E27FC236}">
                  <a16:creationId xmlns:a16="http://schemas.microsoft.com/office/drawing/2014/main" id="{00000000-0008-0000-0200-00006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784860</xdr:colOff>
          <xdr:row>101</xdr:row>
          <xdr:rowOff>236220</xdr:rowOff>
        </xdr:from>
        <xdr:to>
          <xdr:col>8</xdr:col>
          <xdr:colOff>373380</xdr:colOff>
          <xdr:row>103</xdr:row>
          <xdr:rowOff>68580</xdr:rowOff>
        </xdr:to>
        <xdr:sp macro="" textlink="">
          <xdr:nvSpPr>
            <xdr:cNvPr id="5221" name="Check Box 101" hidden="1">
              <a:extLst>
                <a:ext uri="{63B3BB69-23CF-44E3-9099-C40C66FF867C}">
                  <a14:compatExt spid="_x0000_s5221"/>
                </a:ext>
                <a:ext uri="{FF2B5EF4-FFF2-40B4-BE49-F238E27FC236}">
                  <a16:creationId xmlns:a16="http://schemas.microsoft.com/office/drawing/2014/main" id="{00000000-0008-0000-0200-00006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784860</xdr:colOff>
          <xdr:row>102</xdr:row>
          <xdr:rowOff>175260</xdr:rowOff>
        </xdr:from>
        <xdr:to>
          <xdr:col>8</xdr:col>
          <xdr:colOff>373380</xdr:colOff>
          <xdr:row>104</xdr:row>
          <xdr:rowOff>60960</xdr:rowOff>
        </xdr:to>
        <xdr:sp macro="" textlink="">
          <xdr:nvSpPr>
            <xdr:cNvPr id="5222" name="Check Box 102" hidden="1">
              <a:extLst>
                <a:ext uri="{63B3BB69-23CF-44E3-9099-C40C66FF867C}">
                  <a14:compatExt spid="_x0000_s5222"/>
                </a:ext>
                <a:ext uri="{FF2B5EF4-FFF2-40B4-BE49-F238E27FC236}">
                  <a16:creationId xmlns:a16="http://schemas.microsoft.com/office/drawing/2014/main" id="{00000000-0008-0000-0200-00006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784860</xdr:colOff>
          <xdr:row>104</xdr:row>
          <xdr:rowOff>160020</xdr:rowOff>
        </xdr:from>
        <xdr:to>
          <xdr:col>8</xdr:col>
          <xdr:colOff>373380</xdr:colOff>
          <xdr:row>106</xdr:row>
          <xdr:rowOff>60960</xdr:rowOff>
        </xdr:to>
        <xdr:sp macro="" textlink="">
          <xdr:nvSpPr>
            <xdr:cNvPr id="5223" name="Check Box 103" hidden="1">
              <a:extLst>
                <a:ext uri="{63B3BB69-23CF-44E3-9099-C40C66FF867C}">
                  <a14:compatExt spid="_x0000_s5223"/>
                </a:ext>
                <a:ext uri="{FF2B5EF4-FFF2-40B4-BE49-F238E27FC236}">
                  <a16:creationId xmlns:a16="http://schemas.microsoft.com/office/drawing/2014/main" id="{00000000-0008-0000-0200-00006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784860</xdr:colOff>
          <xdr:row>105</xdr:row>
          <xdr:rowOff>160020</xdr:rowOff>
        </xdr:from>
        <xdr:to>
          <xdr:col>8</xdr:col>
          <xdr:colOff>373380</xdr:colOff>
          <xdr:row>107</xdr:row>
          <xdr:rowOff>60960</xdr:rowOff>
        </xdr:to>
        <xdr:sp macro="" textlink="">
          <xdr:nvSpPr>
            <xdr:cNvPr id="5224" name="Check Box 104" hidden="1">
              <a:extLst>
                <a:ext uri="{63B3BB69-23CF-44E3-9099-C40C66FF867C}">
                  <a14:compatExt spid="_x0000_s5224"/>
                </a:ext>
                <a:ext uri="{FF2B5EF4-FFF2-40B4-BE49-F238E27FC236}">
                  <a16:creationId xmlns:a16="http://schemas.microsoft.com/office/drawing/2014/main" id="{00000000-0008-0000-0200-00006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754380</xdr:colOff>
          <xdr:row>101</xdr:row>
          <xdr:rowOff>236220</xdr:rowOff>
        </xdr:from>
        <xdr:to>
          <xdr:col>10</xdr:col>
          <xdr:colOff>342900</xdr:colOff>
          <xdr:row>103</xdr:row>
          <xdr:rowOff>45720</xdr:rowOff>
        </xdr:to>
        <xdr:sp macro="" textlink="">
          <xdr:nvSpPr>
            <xdr:cNvPr id="5225" name="Check Box 105" hidden="1">
              <a:extLst>
                <a:ext uri="{63B3BB69-23CF-44E3-9099-C40C66FF867C}">
                  <a14:compatExt spid="_x0000_s5225"/>
                </a:ext>
                <a:ext uri="{FF2B5EF4-FFF2-40B4-BE49-F238E27FC236}">
                  <a16:creationId xmlns:a16="http://schemas.microsoft.com/office/drawing/2014/main" id="{00000000-0008-0000-0200-00006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754380</xdr:colOff>
          <xdr:row>102</xdr:row>
          <xdr:rowOff>182880</xdr:rowOff>
        </xdr:from>
        <xdr:to>
          <xdr:col>10</xdr:col>
          <xdr:colOff>342900</xdr:colOff>
          <xdr:row>104</xdr:row>
          <xdr:rowOff>68580</xdr:rowOff>
        </xdr:to>
        <xdr:sp macro="" textlink="">
          <xdr:nvSpPr>
            <xdr:cNvPr id="5226" name="Check Box 106" hidden="1">
              <a:extLst>
                <a:ext uri="{63B3BB69-23CF-44E3-9099-C40C66FF867C}">
                  <a14:compatExt spid="_x0000_s5226"/>
                </a:ext>
                <a:ext uri="{FF2B5EF4-FFF2-40B4-BE49-F238E27FC236}">
                  <a16:creationId xmlns:a16="http://schemas.microsoft.com/office/drawing/2014/main" id="{00000000-0008-0000-0200-00006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754380</xdr:colOff>
          <xdr:row>104</xdr:row>
          <xdr:rowOff>175260</xdr:rowOff>
        </xdr:from>
        <xdr:to>
          <xdr:col>10</xdr:col>
          <xdr:colOff>342900</xdr:colOff>
          <xdr:row>106</xdr:row>
          <xdr:rowOff>68580</xdr:rowOff>
        </xdr:to>
        <xdr:sp macro="" textlink="">
          <xdr:nvSpPr>
            <xdr:cNvPr id="5227" name="Check Box 107" hidden="1">
              <a:extLst>
                <a:ext uri="{63B3BB69-23CF-44E3-9099-C40C66FF867C}">
                  <a14:compatExt spid="_x0000_s5227"/>
                </a:ext>
                <a:ext uri="{FF2B5EF4-FFF2-40B4-BE49-F238E27FC236}">
                  <a16:creationId xmlns:a16="http://schemas.microsoft.com/office/drawing/2014/main" id="{00000000-0008-0000-0200-00006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754380</xdr:colOff>
          <xdr:row>105</xdr:row>
          <xdr:rowOff>175260</xdr:rowOff>
        </xdr:from>
        <xdr:to>
          <xdr:col>10</xdr:col>
          <xdr:colOff>342900</xdr:colOff>
          <xdr:row>107</xdr:row>
          <xdr:rowOff>68580</xdr:rowOff>
        </xdr:to>
        <xdr:sp macro="" textlink="">
          <xdr:nvSpPr>
            <xdr:cNvPr id="5228" name="Check Box 108" hidden="1">
              <a:extLst>
                <a:ext uri="{63B3BB69-23CF-44E3-9099-C40C66FF867C}">
                  <a14:compatExt spid="_x0000_s5228"/>
                </a:ext>
                <a:ext uri="{FF2B5EF4-FFF2-40B4-BE49-F238E27FC236}">
                  <a16:creationId xmlns:a16="http://schemas.microsoft.com/office/drawing/2014/main" id="{00000000-0008-0000-0200-00006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101</xdr:row>
          <xdr:rowOff>236220</xdr:rowOff>
        </xdr:from>
        <xdr:to>
          <xdr:col>12</xdr:col>
          <xdr:colOff>365760</xdr:colOff>
          <xdr:row>103</xdr:row>
          <xdr:rowOff>45720</xdr:rowOff>
        </xdr:to>
        <xdr:sp macro="" textlink="">
          <xdr:nvSpPr>
            <xdr:cNvPr id="5229" name="Check Box 109" hidden="1">
              <a:extLst>
                <a:ext uri="{63B3BB69-23CF-44E3-9099-C40C66FF867C}">
                  <a14:compatExt spid="_x0000_s5229"/>
                </a:ext>
                <a:ext uri="{FF2B5EF4-FFF2-40B4-BE49-F238E27FC236}">
                  <a16:creationId xmlns:a16="http://schemas.microsoft.com/office/drawing/2014/main" id="{00000000-0008-0000-0200-00006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102</xdr:row>
          <xdr:rowOff>190500</xdr:rowOff>
        </xdr:from>
        <xdr:to>
          <xdr:col>12</xdr:col>
          <xdr:colOff>365760</xdr:colOff>
          <xdr:row>104</xdr:row>
          <xdr:rowOff>68580</xdr:rowOff>
        </xdr:to>
        <xdr:sp macro="" textlink="">
          <xdr:nvSpPr>
            <xdr:cNvPr id="5230" name="Check Box 110" hidden="1">
              <a:extLst>
                <a:ext uri="{63B3BB69-23CF-44E3-9099-C40C66FF867C}">
                  <a14:compatExt spid="_x0000_s5230"/>
                </a:ext>
                <a:ext uri="{FF2B5EF4-FFF2-40B4-BE49-F238E27FC236}">
                  <a16:creationId xmlns:a16="http://schemas.microsoft.com/office/drawing/2014/main" id="{00000000-0008-0000-0200-00006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104</xdr:row>
          <xdr:rowOff>175260</xdr:rowOff>
        </xdr:from>
        <xdr:to>
          <xdr:col>12</xdr:col>
          <xdr:colOff>365760</xdr:colOff>
          <xdr:row>106</xdr:row>
          <xdr:rowOff>60960</xdr:rowOff>
        </xdr:to>
        <xdr:sp macro="" textlink="">
          <xdr:nvSpPr>
            <xdr:cNvPr id="5231" name="Check Box 111" hidden="1">
              <a:extLst>
                <a:ext uri="{63B3BB69-23CF-44E3-9099-C40C66FF867C}">
                  <a14:compatExt spid="_x0000_s5231"/>
                </a:ext>
                <a:ext uri="{FF2B5EF4-FFF2-40B4-BE49-F238E27FC236}">
                  <a16:creationId xmlns:a16="http://schemas.microsoft.com/office/drawing/2014/main" id="{00000000-0008-0000-0200-00006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105</xdr:row>
          <xdr:rowOff>175260</xdr:rowOff>
        </xdr:from>
        <xdr:to>
          <xdr:col>12</xdr:col>
          <xdr:colOff>365760</xdr:colOff>
          <xdr:row>107</xdr:row>
          <xdr:rowOff>60960</xdr:rowOff>
        </xdr:to>
        <xdr:sp macro="" textlink="">
          <xdr:nvSpPr>
            <xdr:cNvPr id="5232" name="Check Box 112" hidden="1">
              <a:extLst>
                <a:ext uri="{63B3BB69-23CF-44E3-9099-C40C66FF867C}">
                  <a14:compatExt spid="_x0000_s5232"/>
                </a:ext>
                <a:ext uri="{FF2B5EF4-FFF2-40B4-BE49-F238E27FC236}">
                  <a16:creationId xmlns:a16="http://schemas.microsoft.com/office/drawing/2014/main" id="{00000000-0008-0000-0200-00007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769620</xdr:colOff>
          <xdr:row>103</xdr:row>
          <xdr:rowOff>175260</xdr:rowOff>
        </xdr:from>
        <xdr:to>
          <xdr:col>6</xdr:col>
          <xdr:colOff>365760</xdr:colOff>
          <xdr:row>105</xdr:row>
          <xdr:rowOff>68580</xdr:rowOff>
        </xdr:to>
        <xdr:sp macro="" textlink="">
          <xdr:nvSpPr>
            <xdr:cNvPr id="5233" name="Check Box 113" hidden="1">
              <a:extLst>
                <a:ext uri="{63B3BB69-23CF-44E3-9099-C40C66FF867C}">
                  <a14:compatExt spid="_x0000_s5233"/>
                </a:ext>
                <a:ext uri="{FF2B5EF4-FFF2-40B4-BE49-F238E27FC236}">
                  <a16:creationId xmlns:a16="http://schemas.microsoft.com/office/drawing/2014/main" id="{00000000-0008-0000-0200-00007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784860</xdr:colOff>
          <xdr:row>103</xdr:row>
          <xdr:rowOff>175260</xdr:rowOff>
        </xdr:from>
        <xdr:to>
          <xdr:col>8</xdr:col>
          <xdr:colOff>381000</xdr:colOff>
          <xdr:row>105</xdr:row>
          <xdr:rowOff>60960</xdr:rowOff>
        </xdr:to>
        <xdr:sp macro="" textlink="">
          <xdr:nvSpPr>
            <xdr:cNvPr id="5234" name="Check Box 114" hidden="1">
              <a:extLst>
                <a:ext uri="{63B3BB69-23CF-44E3-9099-C40C66FF867C}">
                  <a14:compatExt spid="_x0000_s5234"/>
                </a:ext>
                <a:ext uri="{FF2B5EF4-FFF2-40B4-BE49-F238E27FC236}">
                  <a16:creationId xmlns:a16="http://schemas.microsoft.com/office/drawing/2014/main" id="{00000000-0008-0000-0200-00007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754380</xdr:colOff>
          <xdr:row>103</xdr:row>
          <xdr:rowOff>182880</xdr:rowOff>
        </xdr:from>
        <xdr:to>
          <xdr:col>10</xdr:col>
          <xdr:colOff>373380</xdr:colOff>
          <xdr:row>105</xdr:row>
          <xdr:rowOff>60960</xdr:rowOff>
        </xdr:to>
        <xdr:sp macro="" textlink="">
          <xdr:nvSpPr>
            <xdr:cNvPr id="5235" name="Check Box 115" hidden="1">
              <a:extLst>
                <a:ext uri="{63B3BB69-23CF-44E3-9099-C40C66FF867C}">
                  <a14:compatExt spid="_x0000_s5235"/>
                </a:ext>
                <a:ext uri="{FF2B5EF4-FFF2-40B4-BE49-F238E27FC236}">
                  <a16:creationId xmlns:a16="http://schemas.microsoft.com/office/drawing/2014/main" id="{00000000-0008-0000-0200-00007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769620</xdr:colOff>
          <xdr:row>103</xdr:row>
          <xdr:rowOff>175260</xdr:rowOff>
        </xdr:from>
        <xdr:to>
          <xdr:col>12</xdr:col>
          <xdr:colOff>365760</xdr:colOff>
          <xdr:row>105</xdr:row>
          <xdr:rowOff>68580</xdr:rowOff>
        </xdr:to>
        <xdr:sp macro="" textlink="">
          <xdr:nvSpPr>
            <xdr:cNvPr id="5236" name="Check Box 116" hidden="1">
              <a:extLst>
                <a:ext uri="{63B3BB69-23CF-44E3-9099-C40C66FF867C}">
                  <a14:compatExt spid="_x0000_s5236"/>
                </a:ext>
                <a:ext uri="{FF2B5EF4-FFF2-40B4-BE49-F238E27FC236}">
                  <a16:creationId xmlns:a16="http://schemas.microsoft.com/office/drawing/2014/main" id="{00000000-0008-0000-0200-00007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447675</xdr:colOff>
      <xdr:row>108</xdr:row>
      <xdr:rowOff>28575</xdr:rowOff>
    </xdr:from>
    <xdr:to>
      <xdr:col>11</xdr:col>
      <xdr:colOff>464820</xdr:colOff>
      <xdr:row>108</xdr:row>
      <xdr:rowOff>590550</xdr:rowOff>
    </xdr:to>
    <xdr:sp macro="" textlink="">
      <xdr:nvSpPr>
        <xdr:cNvPr id="3" name="Freccia a destra 2">
          <a:hlinkClick xmlns:r="http://schemas.openxmlformats.org/officeDocument/2006/relationships" r:id="rId1"/>
          <a:extLst>
            <a:ext uri="{FF2B5EF4-FFF2-40B4-BE49-F238E27FC236}">
              <a16:creationId xmlns:a16="http://schemas.microsoft.com/office/drawing/2014/main" id="{ECB1C703-69D9-4DF1-B4ED-8DD082A51C8E}"/>
            </a:ext>
          </a:extLst>
        </xdr:cNvPr>
        <xdr:cNvSpPr/>
      </xdr:nvSpPr>
      <xdr:spPr>
        <a:xfrm>
          <a:off x="1200150" y="26889075"/>
          <a:ext cx="7075170" cy="561975"/>
        </a:xfrm>
        <a:prstGeom prst="rightArrow">
          <a:avLst>
            <a:gd name="adj1" fmla="val 59730"/>
            <a:gd name="adj2" fmla="val 50000"/>
          </a:avLst>
        </a:prstGeom>
        <a:gradFill>
          <a:gsLst>
            <a:gs pos="0">
              <a:srgbClr val="006600"/>
            </a:gs>
            <a:gs pos="80000">
              <a:srgbClr val="00CC00"/>
            </a:gs>
            <a:gs pos="100000">
              <a:srgbClr val="66FF99"/>
            </a:gs>
          </a:gsLst>
        </a:gradFill>
      </xdr:spPr>
      <xdr:style>
        <a:lnRef idx="0">
          <a:schemeClr val="accent2"/>
        </a:lnRef>
        <a:fillRef idx="3">
          <a:schemeClr val="accent2"/>
        </a:fillRef>
        <a:effectRef idx="3">
          <a:schemeClr val="accent2"/>
        </a:effectRef>
        <a:fontRef idx="minor">
          <a:schemeClr val="lt1"/>
        </a:fontRef>
      </xdr:style>
      <xdr:txBody>
        <a:bodyPr vertOverflow="clip" horzOverflow="clip" rtlCol="0" anchor="ctr"/>
        <a:lstStyle/>
        <a:p>
          <a:pPr marL="0" indent="0" algn="ctr"/>
          <a:r>
            <a:rPr lang="it-IT" sz="1400">
              <a:solidFill>
                <a:schemeClr val="lt1"/>
              </a:solidFill>
              <a:latin typeface="Eras Demi ITC" panose="020B0805030504020804" pitchFamily="34" charset="0"/>
              <a:ea typeface="+mn-ea"/>
              <a:cs typeface="+mn-cs"/>
            </a:rPr>
            <a:t>Prosegui la compilazione del questionario di settore Gomma Plastica Cavi</a:t>
          </a:r>
        </a:p>
      </xdr:txBody>
    </xdr:sp>
    <xdr:clientData/>
  </xdr:twoCellAnchor>
</xdr:wsDr>
</file>

<file path=xl/drawings/drawing4.xml><?xml version="1.0" encoding="utf-8"?>
<xdr:wsDr xmlns:xdr="http://schemas.openxmlformats.org/drawingml/2006/spreadsheetDrawing" xmlns:a="http://schemas.openxmlformats.org/drawingml/2006/main">
  <xdr:absoluteAnchor>
    <xdr:pos x="281940" y="0"/>
    <xdr:ext cx="769620" cy="716280"/>
    <xdr:pic>
      <xdr:nvPicPr>
        <xdr:cNvPr id="2" name="Immagine 3" descr="ML_280_BAN.JPG">
          <a:extLst>
            <a:ext uri="{FF2B5EF4-FFF2-40B4-BE49-F238E27FC236}">
              <a16:creationId xmlns:a16="http://schemas.microsoft.com/office/drawing/2014/main" id="{6AAC2246-FC9E-4285-BDB2-22C09B83A41B}"/>
            </a:ext>
          </a:extLst>
        </xdr:cNvPr>
        <xdr:cNvPicPr>
          <a:picLocks noChangeAspect="1" noChangeArrowheads="1"/>
        </xdr:cNvPicPr>
      </xdr:nvPicPr>
      <xdr:blipFill>
        <a:blip xmlns:r="http://schemas.openxmlformats.org/officeDocument/2006/relationships" r:embed="rId1" cstate="print"/>
        <a:srcRect l="1408" t="4070" r="68727" b="6976"/>
        <a:stretch>
          <a:fillRect/>
        </a:stretch>
      </xdr:blipFill>
      <xdr:spPr bwMode="auto">
        <a:xfrm>
          <a:off x="281940" y="0"/>
          <a:ext cx="769620" cy="716280"/>
        </a:xfrm>
        <a:prstGeom prst="rect">
          <a:avLst/>
        </a:prstGeom>
        <a:noFill/>
        <a:ln w="9525">
          <a:noFill/>
          <a:miter lim="800000"/>
          <a:headEnd/>
          <a:tailEnd/>
        </a:ln>
      </xdr:spPr>
    </xdr:pic>
    <xdr:clientData/>
  </xdr:absoluteAnchor>
  <xdr:oneCellAnchor>
    <xdr:from>
      <xdr:col>3</xdr:col>
      <xdr:colOff>68581</xdr:colOff>
      <xdr:row>3</xdr:row>
      <xdr:rowOff>118754</xdr:rowOff>
    </xdr:from>
    <xdr:ext cx="2644140" cy="481727"/>
    <xdr:pic>
      <xdr:nvPicPr>
        <xdr:cNvPr id="3" name="Immagine 2">
          <a:extLst>
            <a:ext uri="{FF2B5EF4-FFF2-40B4-BE49-F238E27FC236}">
              <a16:creationId xmlns:a16="http://schemas.microsoft.com/office/drawing/2014/main" id="{5D089252-614A-4015-83CB-20D997639E3B}"/>
            </a:ext>
          </a:extLst>
        </xdr:cNvPr>
        <xdr:cNvPicPr>
          <a:picLocks noChangeAspect="1"/>
        </xdr:cNvPicPr>
      </xdr:nvPicPr>
      <xdr:blipFill>
        <a:blip xmlns:r="http://schemas.openxmlformats.org/officeDocument/2006/relationships" r:embed="rId2"/>
        <a:stretch>
          <a:fillRect/>
        </a:stretch>
      </xdr:blipFill>
      <xdr:spPr>
        <a:xfrm>
          <a:off x="1943101" y="667394"/>
          <a:ext cx="2644140" cy="481727"/>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5</xdr:col>
          <xdr:colOff>327660</xdr:colOff>
          <xdr:row>13</xdr:row>
          <xdr:rowOff>7620</xdr:rowOff>
        </xdr:from>
        <xdr:to>
          <xdr:col>5</xdr:col>
          <xdr:colOff>579120</xdr:colOff>
          <xdr:row>13</xdr:row>
          <xdr:rowOff>220980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327660</xdr:colOff>
          <xdr:row>14</xdr:row>
          <xdr:rowOff>7620</xdr:rowOff>
        </xdr:from>
        <xdr:to>
          <xdr:col>5</xdr:col>
          <xdr:colOff>579120</xdr:colOff>
          <xdr:row>14</xdr:row>
          <xdr:rowOff>220980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556260</xdr:colOff>
          <xdr:row>13</xdr:row>
          <xdr:rowOff>7620</xdr:rowOff>
        </xdr:from>
        <xdr:to>
          <xdr:col>9</xdr:col>
          <xdr:colOff>175260</xdr:colOff>
          <xdr:row>13</xdr:row>
          <xdr:rowOff>220980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556260</xdr:colOff>
          <xdr:row>14</xdr:row>
          <xdr:rowOff>7620</xdr:rowOff>
        </xdr:from>
        <xdr:to>
          <xdr:col>9</xdr:col>
          <xdr:colOff>175260</xdr:colOff>
          <xdr:row>14</xdr:row>
          <xdr:rowOff>220980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68</xdr:row>
          <xdr:rowOff>7620</xdr:rowOff>
        </xdr:from>
        <xdr:to>
          <xdr:col>10</xdr:col>
          <xdr:colOff>594360</xdr:colOff>
          <xdr:row>68</xdr:row>
          <xdr:rowOff>220980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68</xdr:row>
          <xdr:rowOff>7620</xdr:rowOff>
        </xdr:from>
        <xdr:to>
          <xdr:col>12</xdr:col>
          <xdr:colOff>594360</xdr:colOff>
          <xdr:row>68</xdr:row>
          <xdr:rowOff>220980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71</xdr:row>
          <xdr:rowOff>7620</xdr:rowOff>
        </xdr:from>
        <xdr:to>
          <xdr:col>6</xdr:col>
          <xdr:colOff>594360</xdr:colOff>
          <xdr:row>71</xdr:row>
          <xdr:rowOff>220980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73</xdr:row>
          <xdr:rowOff>7620</xdr:rowOff>
        </xdr:from>
        <xdr:to>
          <xdr:col>6</xdr:col>
          <xdr:colOff>594360</xdr:colOff>
          <xdr:row>73</xdr:row>
          <xdr:rowOff>220980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75</xdr:row>
          <xdr:rowOff>7620</xdr:rowOff>
        </xdr:from>
        <xdr:to>
          <xdr:col>6</xdr:col>
          <xdr:colOff>594360</xdr:colOff>
          <xdr:row>75</xdr:row>
          <xdr:rowOff>220980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77</xdr:row>
          <xdr:rowOff>7620</xdr:rowOff>
        </xdr:from>
        <xdr:to>
          <xdr:col>6</xdr:col>
          <xdr:colOff>594360</xdr:colOff>
          <xdr:row>77</xdr:row>
          <xdr:rowOff>220980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112</xdr:row>
          <xdr:rowOff>68580</xdr:rowOff>
        </xdr:from>
        <xdr:to>
          <xdr:col>10</xdr:col>
          <xdr:colOff>594360</xdr:colOff>
          <xdr:row>112</xdr:row>
          <xdr:rowOff>289560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113</xdr:row>
          <xdr:rowOff>68580</xdr:rowOff>
        </xdr:from>
        <xdr:to>
          <xdr:col>10</xdr:col>
          <xdr:colOff>594360</xdr:colOff>
          <xdr:row>113</xdr:row>
          <xdr:rowOff>289560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114</xdr:row>
          <xdr:rowOff>68580</xdr:rowOff>
        </xdr:from>
        <xdr:to>
          <xdr:col>10</xdr:col>
          <xdr:colOff>594360</xdr:colOff>
          <xdr:row>114</xdr:row>
          <xdr:rowOff>289560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121</xdr:row>
          <xdr:rowOff>106680</xdr:rowOff>
        </xdr:from>
        <xdr:to>
          <xdr:col>8</xdr:col>
          <xdr:colOff>594360</xdr:colOff>
          <xdr:row>121</xdr:row>
          <xdr:rowOff>327660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121</xdr:row>
          <xdr:rowOff>106680</xdr:rowOff>
        </xdr:from>
        <xdr:to>
          <xdr:col>10</xdr:col>
          <xdr:colOff>594360</xdr:colOff>
          <xdr:row>121</xdr:row>
          <xdr:rowOff>327660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122</xdr:row>
          <xdr:rowOff>30480</xdr:rowOff>
        </xdr:from>
        <xdr:to>
          <xdr:col>8</xdr:col>
          <xdr:colOff>594360</xdr:colOff>
          <xdr:row>122</xdr:row>
          <xdr:rowOff>251460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122</xdr:row>
          <xdr:rowOff>30480</xdr:rowOff>
        </xdr:from>
        <xdr:to>
          <xdr:col>10</xdr:col>
          <xdr:colOff>594360</xdr:colOff>
          <xdr:row>122</xdr:row>
          <xdr:rowOff>251460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123</xdr:row>
          <xdr:rowOff>30480</xdr:rowOff>
        </xdr:from>
        <xdr:to>
          <xdr:col>8</xdr:col>
          <xdr:colOff>594360</xdr:colOff>
          <xdr:row>123</xdr:row>
          <xdr:rowOff>251460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123</xdr:row>
          <xdr:rowOff>30480</xdr:rowOff>
        </xdr:from>
        <xdr:to>
          <xdr:col>10</xdr:col>
          <xdr:colOff>594360</xdr:colOff>
          <xdr:row>123</xdr:row>
          <xdr:rowOff>251460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141</xdr:row>
          <xdr:rowOff>30480</xdr:rowOff>
        </xdr:from>
        <xdr:to>
          <xdr:col>8</xdr:col>
          <xdr:colOff>594360</xdr:colOff>
          <xdr:row>141</xdr:row>
          <xdr:rowOff>251460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141</xdr:row>
          <xdr:rowOff>30480</xdr:rowOff>
        </xdr:from>
        <xdr:to>
          <xdr:col>10</xdr:col>
          <xdr:colOff>594360</xdr:colOff>
          <xdr:row>141</xdr:row>
          <xdr:rowOff>251460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142</xdr:row>
          <xdr:rowOff>76200</xdr:rowOff>
        </xdr:from>
        <xdr:to>
          <xdr:col>8</xdr:col>
          <xdr:colOff>594360</xdr:colOff>
          <xdr:row>142</xdr:row>
          <xdr:rowOff>289560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142</xdr:row>
          <xdr:rowOff>76200</xdr:rowOff>
        </xdr:from>
        <xdr:to>
          <xdr:col>10</xdr:col>
          <xdr:colOff>594360</xdr:colOff>
          <xdr:row>142</xdr:row>
          <xdr:rowOff>289560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143</xdr:row>
          <xdr:rowOff>76200</xdr:rowOff>
        </xdr:from>
        <xdr:to>
          <xdr:col>8</xdr:col>
          <xdr:colOff>594360</xdr:colOff>
          <xdr:row>143</xdr:row>
          <xdr:rowOff>289560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143</xdr:row>
          <xdr:rowOff>76200</xdr:rowOff>
        </xdr:from>
        <xdr:to>
          <xdr:col>10</xdr:col>
          <xdr:colOff>594360</xdr:colOff>
          <xdr:row>143</xdr:row>
          <xdr:rowOff>289560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191</xdr:row>
          <xdr:rowOff>76200</xdr:rowOff>
        </xdr:from>
        <xdr:to>
          <xdr:col>6</xdr:col>
          <xdr:colOff>594360</xdr:colOff>
          <xdr:row>191</xdr:row>
          <xdr:rowOff>289560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191</xdr:row>
          <xdr:rowOff>76200</xdr:rowOff>
        </xdr:from>
        <xdr:to>
          <xdr:col>8</xdr:col>
          <xdr:colOff>594360</xdr:colOff>
          <xdr:row>191</xdr:row>
          <xdr:rowOff>289560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190</xdr:row>
          <xdr:rowOff>22860</xdr:rowOff>
        </xdr:from>
        <xdr:to>
          <xdr:col>6</xdr:col>
          <xdr:colOff>594360</xdr:colOff>
          <xdr:row>191</xdr:row>
          <xdr:rowOff>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190</xdr:row>
          <xdr:rowOff>22860</xdr:rowOff>
        </xdr:from>
        <xdr:to>
          <xdr:col>8</xdr:col>
          <xdr:colOff>594360</xdr:colOff>
          <xdr:row>191</xdr:row>
          <xdr:rowOff>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3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3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3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195</xdr:row>
          <xdr:rowOff>0</xdr:rowOff>
        </xdr:from>
        <xdr:to>
          <xdr:col>6</xdr:col>
          <xdr:colOff>594360</xdr:colOff>
          <xdr:row>195</xdr:row>
          <xdr:rowOff>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154</xdr:row>
          <xdr:rowOff>22860</xdr:rowOff>
        </xdr:from>
        <xdr:to>
          <xdr:col>6</xdr:col>
          <xdr:colOff>594360</xdr:colOff>
          <xdr:row>155</xdr:row>
          <xdr:rowOff>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154</xdr:row>
          <xdr:rowOff>22860</xdr:rowOff>
        </xdr:from>
        <xdr:to>
          <xdr:col>8</xdr:col>
          <xdr:colOff>594360</xdr:colOff>
          <xdr:row>155</xdr:row>
          <xdr:rowOff>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183</xdr:row>
          <xdr:rowOff>22860</xdr:rowOff>
        </xdr:from>
        <xdr:to>
          <xdr:col>11</xdr:col>
          <xdr:colOff>594360</xdr:colOff>
          <xdr:row>184</xdr:row>
          <xdr:rowOff>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183</xdr:row>
          <xdr:rowOff>22860</xdr:rowOff>
        </xdr:from>
        <xdr:to>
          <xdr:col>13</xdr:col>
          <xdr:colOff>594360</xdr:colOff>
          <xdr:row>184</xdr:row>
          <xdr:rowOff>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342900</xdr:colOff>
          <xdr:row>152</xdr:row>
          <xdr:rowOff>22860</xdr:rowOff>
        </xdr:from>
        <xdr:to>
          <xdr:col>9</xdr:col>
          <xdr:colOff>594360</xdr:colOff>
          <xdr:row>153</xdr:row>
          <xdr:rowOff>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3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152</xdr:row>
          <xdr:rowOff>22860</xdr:rowOff>
        </xdr:from>
        <xdr:to>
          <xdr:col>11</xdr:col>
          <xdr:colOff>594360</xdr:colOff>
          <xdr:row>153</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3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147</xdr:row>
          <xdr:rowOff>22860</xdr:rowOff>
        </xdr:from>
        <xdr:to>
          <xdr:col>8</xdr:col>
          <xdr:colOff>594360</xdr:colOff>
          <xdr:row>147</xdr:row>
          <xdr:rowOff>236220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147</xdr:row>
          <xdr:rowOff>22860</xdr:rowOff>
        </xdr:from>
        <xdr:to>
          <xdr:col>10</xdr:col>
          <xdr:colOff>594360</xdr:colOff>
          <xdr:row>147</xdr:row>
          <xdr:rowOff>236220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102</xdr:row>
          <xdr:rowOff>7620</xdr:rowOff>
        </xdr:from>
        <xdr:to>
          <xdr:col>14</xdr:col>
          <xdr:colOff>594360</xdr:colOff>
          <xdr:row>102</xdr:row>
          <xdr:rowOff>220980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3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102</xdr:row>
          <xdr:rowOff>7620</xdr:rowOff>
        </xdr:from>
        <xdr:to>
          <xdr:col>16</xdr:col>
          <xdr:colOff>594360</xdr:colOff>
          <xdr:row>102</xdr:row>
          <xdr:rowOff>220980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3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115</xdr:row>
          <xdr:rowOff>68580</xdr:rowOff>
        </xdr:from>
        <xdr:to>
          <xdr:col>10</xdr:col>
          <xdr:colOff>594360</xdr:colOff>
          <xdr:row>115</xdr:row>
          <xdr:rowOff>289560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257</xdr:row>
          <xdr:rowOff>22860</xdr:rowOff>
        </xdr:from>
        <xdr:to>
          <xdr:col>11</xdr:col>
          <xdr:colOff>594360</xdr:colOff>
          <xdr:row>258</xdr:row>
          <xdr:rowOff>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257</xdr:row>
          <xdr:rowOff>22860</xdr:rowOff>
        </xdr:from>
        <xdr:to>
          <xdr:col>13</xdr:col>
          <xdr:colOff>594360</xdr:colOff>
          <xdr:row>258</xdr:row>
          <xdr:rowOff>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3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342900</xdr:colOff>
          <xdr:row>104</xdr:row>
          <xdr:rowOff>7620</xdr:rowOff>
        </xdr:from>
        <xdr:to>
          <xdr:col>14</xdr:col>
          <xdr:colOff>594360</xdr:colOff>
          <xdr:row>104</xdr:row>
          <xdr:rowOff>220980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3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342900</xdr:colOff>
          <xdr:row>104</xdr:row>
          <xdr:rowOff>7620</xdr:rowOff>
        </xdr:from>
        <xdr:to>
          <xdr:col>16</xdr:col>
          <xdr:colOff>594360</xdr:colOff>
          <xdr:row>104</xdr:row>
          <xdr:rowOff>220980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3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342900</xdr:colOff>
          <xdr:row>80</xdr:row>
          <xdr:rowOff>7620</xdr:rowOff>
        </xdr:from>
        <xdr:to>
          <xdr:col>11</xdr:col>
          <xdr:colOff>594360</xdr:colOff>
          <xdr:row>81</xdr:row>
          <xdr:rowOff>38100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3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342900</xdr:colOff>
          <xdr:row>80</xdr:row>
          <xdr:rowOff>7620</xdr:rowOff>
        </xdr:from>
        <xdr:to>
          <xdr:col>13</xdr:col>
          <xdr:colOff>594360</xdr:colOff>
          <xdr:row>81</xdr:row>
          <xdr:rowOff>38100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342900</xdr:colOff>
          <xdr:row>82</xdr:row>
          <xdr:rowOff>7620</xdr:rowOff>
        </xdr:from>
        <xdr:to>
          <xdr:col>10</xdr:col>
          <xdr:colOff>594360</xdr:colOff>
          <xdr:row>83</xdr:row>
          <xdr:rowOff>60960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3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342900</xdr:colOff>
          <xdr:row>82</xdr:row>
          <xdr:rowOff>7620</xdr:rowOff>
        </xdr:from>
        <xdr:to>
          <xdr:col>12</xdr:col>
          <xdr:colOff>594360</xdr:colOff>
          <xdr:row>83</xdr:row>
          <xdr:rowOff>60960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2</xdr:col>
      <xdr:colOff>594014</xdr:colOff>
      <xdr:row>2</xdr:row>
      <xdr:rowOff>17491</xdr:rowOff>
    </xdr:to>
    <xdr:pic>
      <xdr:nvPicPr>
        <xdr:cNvPr id="3" name="Immagine 2">
          <a:extLst>
            <a:ext uri="{FF2B5EF4-FFF2-40B4-BE49-F238E27FC236}">
              <a16:creationId xmlns:a16="http://schemas.microsoft.com/office/drawing/2014/main" id="{8B6AD750-5E54-FFD2-6EB2-A8665157AA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57150"/>
          <a:ext cx="2098964" cy="598516"/>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0.xml"/><Relationship Id="rId18" Type="http://schemas.openxmlformats.org/officeDocument/2006/relationships/ctrlProp" Target="../ctrlProps/ctrlProp105.xml"/><Relationship Id="rId26" Type="http://schemas.openxmlformats.org/officeDocument/2006/relationships/ctrlProp" Target="../ctrlProps/ctrlProp113.xml"/><Relationship Id="rId39" Type="http://schemas.openxmlformats.org/officeDocument/2006/relationships/ctrlProp" Target="../ctrlProps/ctrlProp126.xml"/><Relationship Id="rId21" Type="http://schemas.openxmlformats.org/officeDocument/2006/relationships/ctrlProp" Target="../ctrlProps/ctrlProp108.xml"/><Relationship Id="rId34" Type="http://schemas.openxmlformats.org/officeDocument/2006/relationships/ctrlProp" Target="../ctrlProps/ctrlProp121.xml"/><Relationship Id="rId42" Type="http://schemas.openxmlformats.org/officeDocument/2006/relationships/ctrlProp" Target="../ctrlProps/ctrlProp129.xml"/><Relationship Id="rId47" Type="http://schemas.openxmlformats.org/officeDocument/2006/relationships/ctrlProp" Target="../ctrlProps/ctrlProp134.xml"/><Relationship Id="rId50" Type="http://schemas.openxmlformats.org/officeDocument/2006/relationships/ctrlProp" Target="../ctrlProps/ctrlProp137.xml"/><Relationship Id="rId55" Type="http://schemas.openxmlformats.org/officeDocument/2006/relationships/ctrlProp" Target="../ctrlProps/ctrlProp142.xml"/><Relationship Id="rId7" Type="http://schemas.openxmlformats.org/officeDocument/2006/relationships/ctrlProp" Target="../ctrlProps/ctrlProp94.xml"/><Relationship Id="rId2" Type="http://schemas.openxmlformats.org/officeDocument/2006/relationships/drawing" Target="../drawings/drawing2.xml"/><Relationship Id="rId16" Type="http://schemas.openxmlformats.org/officeDocument/2006/relationships/ctrlProp" Target="../ctrlProps/ctrlProp103.xml"/><Relationship Id="rId29" Type="http://schemas.openxmlformats.org/officeDocument/2006/relationships/ctrlProp" Target="../ctrlProps/ctrlProp116.xml"/><Relationship Id="rId11" Type="http://schemas.openxmlformats.org/officeDocument/2006/relationships/ctrlProp" Target="../ctrlProps/ctrlProp98.xml"/><Relationship Id="rId24" Type="http://schemas.openxmlformats.org/officeDocument/2006/relationships/ctrlProp" Target="../ctrlProps/ctrlProp111.xml"/><Relationship Id="rId32" Type="http://schemas.openxmlformats.org/officeDocument/2006/relationships/ctrlProp" Target="../ctrlProps/ctrlProp119.xml"/><Relationship Id="rId37" Type="http://schemas.openxmlformats.org/officeDocument/2006/relationships/ctrlProp" Target="../ctrlProps/ctrlProp124.xml"/><Relationship Id="rId40" Type="http://schemas.openxmlformats.org/officeDocument/2006/relationships/ctrlProp" Target="../ctrlProps/ctrlProp127.xml"/><Relationship Id="rId45" Type="http://schemas.openxmlformats.org/officeDocument/2006/relationships/ctrlProp" Target="../ctrlProps/ctrlProp132.xml"/><Relationship Id="rId53" Type="http://schemas.openxmlformats.org/officeDocument/2006/relationships/ctrlProp" Target="../ctrlProps/ctrlProp140.xml"/><Relationship Id="rId58" Type="http://schemas.openxmlformats.org/officeDocument/2006/relationships/ctrlProp" Target="../ctrlProps/ctrlProp145.xml"/><Relationship Id="rId5" Type="http://schemas.openxmlformats.org/officeDocument/2006/relationships/ctrlProp" Target="../ctrlProps/ctrlProp92.xml"/><Relationship Id="rId61" Type="http://schemas.openxmlformats.org/officeDocument/2006/relationships/ctrlProp" Target="../ctrlProps/ctrlProp148.xml"/><Relationship Id="rId19" Type="http://schemas.openxmlformats.org/officeDocument/2006/relationships/ctrlProp" Target="../ctrlProps/ctrlProp106.xml"/><Relationship Id="rId14" Type="http://schemas.openxmlformats.org/officeDocument/2006/relationships/ctrlProp" Target="../ctrlProps/ctrlProp101.xml"/><Relationship Id="rId22" Type="http://schemas.openxmlformats.org/officeDocument/2006/relationships/ctrlProp" Target="../ctrlProps/ctrlProp109.xml"/><Relationship Id="rId27" Type="http://schemas.openxmlformats.org/officeDocument/2006/relationships/ctrlProp" Target="../ctrlProps/ctrlProp114.xml"/><Relationship Id="rId30" Type="http://schemas.openxmlformats.org/officeDocument/2006/relationships/ctrlProp" Target="../ctrlProps/ctrlProp117.xml"/><Relationship Id="rId35" Type="http://schemas.openxmlformats.org/officeDocument/2006/relationships/ctrlProp" Target="../ctrlProps/ctrlProp122.xml"/><Relationship Id="rId43" Type="http://schemas.openxmlformats.org/officeDocument/2006/relationships/ctrlProp" Target="../ctrlProps/ctrlProp130.xml"/><Relationship Id="rId48" Type="http://schemas.openxmlformats.org/officeDocument/2006/relationships/ctrlProp" Target="../ctrlProps/ctrlProp135.xml"/><Relationship Id="rId56" Type="http://schemas.openxmlformats.org/officeDocument/2006/relationships/ctrlProp" Target="../ctrlProps/ctrlProp143.xml"/><Relationship Id="rId8" Type="http://schemas.openxmlformats.org/officeDocument/2006/relationships/ctrlProp" Target="../ctrlProps/ctrlProp95.xml"/><Relationship Id="rId51" Type="http://schemas.openxmlformats.org/officeDocument/2006/relationships/ctrlProp" Target="../ctrlProps/ctrlProp138.xml"/><Relationship Id="rId3" Type="http://schemas.openxmlformats.org/officeDocument/2006/relationships/vmlDrawing" Target="../drawings/vmlDrawing2.vml"/><Relationship Id="rId12" Type="http://schemas.openxmlformats.org/officeDocument/2006/relationships/ctrlProp" Target="../ctrlProps/ctrlProp99.xml"/><Relationship Id="rId17" Type="http://schemas.openxmlformats.org/officeDocument/2006/relationships/ctrlProp" Target="../ctrlProps/ctrlProp104.xml"/><Relationship Id="rId25" Type="http://schemas.openxmlformats.org/officeDocument/2006/relationships/ctrlProp" Target="../ctrlProps/ctrlProp112.xml"/><Relationship Id="rId33" Type="http://schemas.openxmlformats.org/officeDocument/2006/relationships/ctrlProp" Target="../ctrlProps/ctrlProp120.xml"/><Relationship Id="rId38" Type="http://schemas.openxmlformats.org/officeDocument/2006/relationships/ctrlProp" Target="../ctrlProps/ctrlProp125.xml"/><Relationship Id="rId46" Type="http://schemas.openxmlformats.org/officeDocument/2006/relationships/ctrlProp" Target="../ctrlProps/ctrlProp133.xml"/><Relationship Id="rId59" Type="http://schemas.openxmlformats.org/officeDocument/2006/relationships/ctrlProp" Target="../ctrlProps/ctrlProp146.xml"/><Relationship Id="rId20" Type="http://schemas.openxmlformats.org/officeDocument/2006/relationships/ctrlProp" Target="../ctrlProps/ctrlProp107.xml"/><Relationship Id="rId41" Type="http://schemas.openxmlformats.org/officeDocument/2006/relationships/ctrlProp" Target="../ctrlProps/ctrlProp128.xml"/><Relationship Id="rId54" Type="http://schemas.openxmlformats.org/officeDocument/2006/relationships/ctrlProp" Target="../ctrlProps/ctrlProp141.xml"/><Relationship Id="rId62" Type="http://schemas.openxmlformats.org/officeDocument/2006/relationships/ctrlProp" Target="../ctrlProps/ctrlProp149.xml"/><Relationship Id="rId1" Type="http://schemas.openxmlformats.org/officeDocument/2006/relationships/printerSettings" Target="../printerSettings/printerSettings2.bin"/><Relationship Id="rId6" Type="http://schemas.openxmlformats.org/officeDocument/2006/relationships/ctrlProp" Target="../ctrlProps/ctrlProp93.xml"/><Relationship Id="rId15" Type="http://schemas.openxmlformats.org/officeDocument/2006/relationships/ctrlProp" Target="../ctrlProps/ctrlProp102.xml"/><Relationship Id="rId23" Type="http://schemas.openxmlformats.org/officeDocument/2006/relationships/ctrlProp" Target="../ctrlProps/ctrlProp110.xml"/><Relationship Id="rId28" Type="http://schemas.openxmlformats.org/officeDocument/2006/relationships/ctrlProp" Target="../ctrlProps/ctrlProp115.xml"/><Relationship Id="rId36" Type="http://schemas.openxmlformats.org/officeDocument/2006/relationships/ctrlProp" Target="../ctrlProps/ctrlProp123.xml"/><Relationship Id="rId49" Type="http://schemas.openxmlformats.org/officeDocument/2006/relationships/ctrlProp" Target="../ctrlProps/ctrlProp136.xml"/><Relationship Id="rId57" Type="http://schemas.openxmlformats.org/officeDocument/2006/relationships/ctrlProp" Target="../ctrlProps/ctrlProp144.xml"/><Relationship Id="rId10" Type="http://schemas.openxmlformats.org/officeDocument/2006/relationships/ctrlProp" Target="../ctrlProps/ctrlProp97.xml"/><Relationship Id="rId31" Type="http://schemas.openxmlformats.org/officeDocument/2006/relationships/ctrlProp" Target="../ctrlProps/ctrlProp118.xml"/><Relationship Id="rId44" Type="http://schemas.openxmlformats.org/officeDocument/2006/relationships/ctrlProp" Target="../ctrlProps/ctrlProp131.xml"/><Relationship Id="rId52" Type="http://schemas.openxmlformats.org/officeDocument/2006/relationships/ctrlProp" Target="../ctrlProps/ctrlProp139.xml"/><Relationship Id="rId60" Type="http://schemas.openxmlformats.org/officeDocument/2006/relationships/ctrlProp" Target="../ctrlProps/ctrlProp147.xml"/><Relationship Id="rId4" Type="http://schemas.openxmlformats.org/officeDocument/2006/relationships/ctrlProp" Target="../ctrlProps/ctrlProp91.xml"/><Relationship Id="rId9" Type="http://schemas.openxmlformats.org/officeDocument/2006/relationships/ctrlProp" Target="../ctrlProps/ctrlProp96.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72.xml"/><Relationship Id="rId117" Type="http://schemas.openxmlformats.org/officeDocument/2006/relationships/ctrlProp" Target="../ctrlProps/ctrlProp263.xml"/><Relationship Id="rId21" Type="http://schemas.openxmlformats.org/officeDocument/2006/relationships/ctrlProp" Target="../ctrlProps/ctrlProp167.xml"/><Relationship Id="rId42" Type="http://schemas.openxmlformats.org/officeDocument/2006/relationships/ctrlProp" Target="../ctrlProps/ctrlProp188.xml"/><Relationship Id="rId47" Type="http://schemas.openxmlformats.org/officeDocument/2006/relationships/ctrlProp" Target="../ctrlProps/ctrlProp193.xml"/><Relationship Id="rId63" Type="http://schemas.openxmlformats.org/officeDocument/2006/relationships/ctrlProp" Target="../ctrlProps/ctrlProp209.xml"/><Relationship Id="rId68" Type="http://schemas.openxmlformats.org/officeDocument/2006/relationships/ctrlProp" Target="../ctrlProps/ctrlProp214.xml"/><Relationship Id="rId84" Type="http://schemas.openxmlformats.org/officeDocument/2006/relationships/ctrlProp" Target="../ctrlProps/ctrlProp230.xml"/><Relationship Id="rId89" Type="http://schemas.openxmlformats.org/officeDocument/2006/relationships/ctrlProp" Target="../ctrlProps/ctrlProp235.xml"/><Relationship Id="rId112" Type="http://schemas.openxmlformats.org/officeDocument/2006/relationships/ctrlProp" Target="../ctrlProps/ctrlProp258.xml"/><Relationship Id="rId16" Type="http://schemas.openxmlformats.org/officeDocument/2006/relationships/ctrlProp" Target="../ctrlProps/ctrlProp162.xml"/><Relationship Id="rId107" Type="http://schemas.openxmlformats.org/officeDocument/2006/relationships/ctrlProp" Target="../ctrlProps/ctrlProp253.xml"/><Relationship Id="rId11" Type="http://schemas.openxmlformats.org/officeDocument/2006/relationships/ctrlProp" Target="../ctrlProps/ctrlProp157.xml"/><Relationship Id="rId32" Type="http://schemas.openxmlformats.org/officeDocument/2006/relationships/ctrlProp" Target="../ctrlProps/ctrlProp178.xml"/><Relationship Id="rId37" Type="http://schemas.openxmlformats.org/officeDocument/2006/relationships/ctrlProp" Target="../ctrlProps/ctrlProp183.xml"/><Relationship Id="rId53" Type="http://schemas.openxmlformats.org/officeDocument/2006/relationships/ctrlProp" Target="../ctrlProps/ctrlProp199.xml"/><Relationship Id="rId58" Type="http://schemas.openxmlformats.org/officeDocument/2006/relationships/ctrlProp" Target="../ctrlProps/ctrlProp204.xml"/><Relationship Id="rId74" Type="http://schemas.openxmlformats.org/officeDocument/2006/relationships/ctrlProp" Target="../ctrlProps/ctrlProp220.xml"/><Relationship Id="rId79" Type="http://schemas.openxmlformats.org/officeDocument/2006/relationships/ctrlProp" Target="../ctrlProps/ctrlProp225.xml"/><Relationship Id="rId102" Type="http://schemas.openxmlformats.org/officeDocument/2006/relationships/ctrlProp" Target="../ctrlProps/ctrlProp248.xml"/><Relationship Id="rId5" Type="http://schemas.openxmlformats.org/officeDocument/2006/relationships/ctrlProp" Target="../ctrlProps/ctrlProp151.xml"/><Relationship Id="rId90" Type="http://schemas.openxmlformats.org/officeDocument/2006/relationships/ctrlProp" Target="../ctrlProps/ctrlProp236.xml"/><Relationship Id="rId95" Type="http://schemas.openxmlformats.org/officeDocument/2006/relationships/ctrlProp" Target="../ctrlProps/ctrlProp241.xml"/><Relationship Id="rId22" Type="http://schemas.openxmlformats.org/officeDocument/2006/relationships/ctrlProp" Target="../ctrlProps/ctrlProp168.xml"/><Relationship Id="rId27" Type="http://schemas.openxmlformats.org/officeDocument/2006/relationships/ctrlProp" Target="../ctrlProps/ctrlProp173.xml"/><Relationship Id="rId43" Type="http://schemas.openxmlformats.org/officeDocument/2006/relationships/ctrlProp" Target="../ctrlProps/ctrlProp189.xml"/><Relationship Id="rId48" Type="http://schemas.openxmlformats.org/officeDocument/2006/relationships/ctrlProp" Target="../ctrlProps/ctrlProp194.xml"/><Relationship Id="rId64" Type="http://schemas.openxmlformats.org/officeDocument/2006/relationships/ctrlProp" Target="../ctrlProps/ctrlProp210.xml"/><Relationship Id="rId69" Type="http://schemas.openxmlformats.org/officeDocument/2006/relationships/ctrlProp" Target="../ctrlProps/ctrlProp215.xml"/><Relationship Id="rId113" Type="http://schemas.openxmlformats.org/officeDocument/2006/relationships/ctrlProp" Target="../ctrlProps/ctrlProp259.xml"/><Relationship Id="rId118" Type="http://schemas.openxmlformats.org/officeDocument/2006/relationships/ctrlProp" Target="../ctrlProps/ctrlProp264.xml"/><Relationship Id="rId80" Type="http://schemas.openxmlformats.org/officeDocument/2006/relationships/ctrlProp" Target="../ctrlProps/ctrlProp226.xml"/><Relationship Id="rId85" Type="http://schemas.openxmlformats.org/officeDocument/2006/relationships/ctrlProp" Target="../ctrlProps/ctrlProp231.xml"/><Relationship Id="rId12" Type="http://schemas.openxmlformats.org/officeDocument/2006/relationships/ctrlProp" Target="../ctrlProps/ctrlProp158.xml"/><Relationship Id="rId17" Type="http://schemas.openxmlformats.org/officeDocument/2006/relationships/ctrlProp" Target="../ctrlProps/ctrlProp163.xml"/><Relationship Id="rId33" Type="http://schemas.openxmlformats.org/officeDocument/2006/relationships/ctrlProp" Target="../ctrlProps/ctrlProp179.xml"/><Relationship Id="rId38" Type="http://schemas.openxmlformats.org/officeDocument/2006/relationships/ctrlProp" Target="../ctrlProps/ctrlProp184.xml"/><Relationship Id="rId59" Type="http://schemas.openxmlformats.org/officeDocument/2006/relationships/ctrlProp" Target="../ctrlProps/ctrlProp205.xml"/><Relationship Id="rId103" Type="http://schemas.openxmlformats.org/officeDocument/2006/relationships/ctrlProp" Target="../ctrlProps/ctrlProp249.xml"/><Relationship Id="rId108" Type="http://schemas.openxmlformats.org/officeDocument/2006/relationships/ctrlProp" Target="../ctrlProps/ctrlProp254.xml"/><Relationship Id="rId54" Type="http://schemas.openxmlformats.org/officeDocument/2006/relationships/ctrlProp" Target="../ctrlProps/ctrlProp200.xml"/><Relationship Id="rId70" Type="http://schemas.openxmlformats.org/officeDocument/2006/relationships/ctrlProp" Target="../ctrlProps/ctrlProp216.xml"/><Relationship Id="rId75" Type="http://schemas.openxmlformats.org/officeDocument/2006/relationships/ctrlProp" Target="../ctrlProps/ctrlProp221.xml"/><Relationship Id="rId91" Type="http://schemas.openxmlformats.org/officeDocument/2006/relationships/ctrlProp" Target="../ctrlProps/ctrlProp237.xml"/><Relationship Id="rId96" Type="http://schemas.openxmlformats.org/officeDocument/2006/relationships/ctrlProp" Target="../ctrlProps/ctrlProp242.xml"/><Relationship Id="rId1" Type="http://schemas.openxmlformats.org/officeDocument/2006/relationships/printerSettings" Target="../printerSettings/printerSettings3.bin"/><Relationship Id="rId6" Type="http://schemas.openxmlformats.org/officeDocument/2006/relationships/ctrlProp" Target="../ctrlProps/ctrlProp152.xml"/><Relationship Id="rId23" Type="http://schemas.openxmlformats.org/officeDocument/2006/relationships/ctrlProp" Target="../ctrlProps/ctrlProp169.xml"/><Relationship Id="rId28" Type="http://schemas.openxmlformats.org/officeDocument/2006/relationships/ctrlProp" Target="../ctrlProps/ctrlProp174.xml"/><Relationship Id="rId49" Type="http://schemas.openxmlformats.org/officeDocument/2006/relationships/ctrlProp" Target="../ctrlProps/ctrlProp195.xml"/><Relationship Id="rId114" Type="http://schemas.openxmlformats.org/officeDocument/2006/relationships/ctrlProp" Target="../ctrlProps/ctrlProp260.xml"/><Relationship Id="rId119" Type="http://schemas.openxmlformats.org/officeDocument/2006/relationships/ctrlProp" Target="../ctrlProps/ctrlProp265.xml"/><Relationship Id="rId10" Type="http://schemas.openxmlformats.org/officeDocument/2006/relationships/ctrlProp" Target="../ctrlProps/ctrlProp156.xml"/><Relationship Id="rId31" Type="http://schemas.openxmlformats.org/officeDocument/2006/relationships/ctrlProp" Target="../ctrlProps/ctrlProp177.xml"/><Relationship Id="rId44" Type="http://schemas.openxmlformats.org/officeDocument/2006/relationships/ctrlProp" Target="../ctrlProps/ctrlProp190.xml"/><Relationship Id="rId52" Type="http://schemas.openxmlformats.org/officeDocument/2006/relationships/ctrlProp" Target="../ctrlProps/ctrlProp198.xml"/><Relationship Id="rId60" Type="http://schemas.openxmlformats.org/officeDocument/2006/relationships/ctrlProp" Target="../ctrlProps/ctrlProp206.xml"/><Relationship Id="rId65" Type="http://schemas.openxmlformats.org/officeDocument/2006/relationships/ctrlProp" Target="../ctrlProps/ctrlProp211.xml"/><Relationship Id="rId73" Type="http://schemas.openxmlformats.org/officeDocument/2006/relationships/ctrlProp" Target="../ctrlProps/ctrlProp219.xml"/><Relationship Id="rId78" Type="http://schemas.openxmlformats.org/officeDocument/2006/relationships/ctrlProp" Target="../ctrlProps/ctrlProp224.xml"/><Relationship Id="rId81" Type="http://schemas.openxmlformats.org/officeDocument/2006/relationships/ctrlProp" Target="../ctrlProps/ctrlProp227.xml"/><Relationship Id="rId86" Type="http://schemas.openxmlformats.org/officeDocument/2006/relationships/ctrlProp" Target="../ctrlProps/ctrlProp232.xml"/><Relationship Id="rId94" Type="http://schemas.openxmlformats.org/officeDocument/2006/relationships/ctrlProp" Target="../ctrlProps/ctrlProp240.xml"/><Relationship Id="rId99" Type="http://schemas.openxmlformats.org/officeDocument/2006/relationships/ctrlProp" Target="../ctrlProps/ctrlProp245.xml"/><Relationship Id="rId101" Type="http://schemas.openxmlformats.org/officeDocument/2006/relationships/ctrlProp" Target="../ctrlProps/ctrlProp247.xml"/><Relationship Id="rId4" Type="http://schemas.openxmlformats.org/officeDocument/2006/relationships/ctrlProp" Target="../ctrlProps/ctrlProp150.xml"/><Relationship Id="rId9" Type="http://schemas.openxmlformats.org/officeDocument/2006/relationships/ctrlProp" Target="../ctrlProps/ctrlProp155.xml"/><Relationship Id="rId13" Type="http://schemas.openxmlformats.org/officeDocument/2006/relationships/ctrlProp" Target="../ctrlProps/ctrlProp159.xml"/><Relationship Id="rId18" Type="http://schemas.openxmlformats.org/officeDocument/2006/relationships/ctrlProp" Target="../ctrlProps/ctrlProp164.xml"/><Relationship Id="rId39" Type="http://schemas.openxmlformats.org/officeDocument/2006/relationships/ctrlProp" Target="../ctrlProps/ctrlProp185.xml"/><Relationship Id="rId109" Type="http://schemas.openxmlformats.org/officeDocument/2006/relationships/ctrlProp" Target="../ctrlProps/ctrlProp255.xml"/><Relationship Id="rId34" Type="http://schemas.openxmlformats.org/officeDocument/2006/relationships/ctrlProp" Target="../ctrlProps/ctrlProp180.xml"/><Relationship Id="rId50" Type="http://schemas.openxmlformats.org/officeDocument/2006/relationships/ctrlProp" Target="../ctrlProps/ctrlProp196.xml"/><Relationship Id="rId55" Type="http://schemas.openxmlformats.org/officeDocument/2006/relationships/ctrlProp" Target="../ctrlProps/ctrlProp201.xml"/><Relationship Id="rId76" Type="http://schemas.openxmlformats.org/officeDocument/2006/relationships/ctrlProp" Target="../ctrlProps/ctrlProp222.xml"/><Relationship Id="rId97" Type="http://schemas.openxmlformats.org/officeDocument/2006/relationships/ctrlProp" Target="../ctrlProps/ctrlProp243.xml"/><Relationship Id="rId104" Type="http://schemas.openxmlformats.org/officeDocument/2006/relationships/ctrlProp" Target="../ctrlProps/ctrlProp250.xml"/><Relationship Id="rId7" Type="http://schemas.openxmlformats.org/officeDocument/2006/relationships/ctrlProp" Target="../ctrlProps/ctrlProp153.xml"/><Relationship Id="rId71" Type="http://schemas.openxmlformats.org/officeDocument/2006/relationships/ctrlProp" Target="../ctrlProps/ctrlProp217.xml"/><Relationship Id="rId92" Type="http://schemas.openxmlformats.org/officeDocument/2006/relationships/ctrlProp" Target="../ctrlProps/ctrlProp238.xml"/><Relationship Id="rId2" Type="http://schemas.openxmlformats.org/officeDocument/2006/relationships/drawing" Target="../drawings/drawing3.xml"/><Relationship Id="rId29" Type="http://schemas.openxmlformats.org/officeDocument/2006/relationships/ctrlProp" Target="../ctrlProps/ctrlProp175.xml"/><Relationship Id="rId24" Type="http://schemas.openxmlformats.org/officeDocument/2006/relationships/ctrlProp" Target="../ctrlProps/ctrlProp170.xml"/><Relationship Id="rId40" Type="http://schemas.openxmlformats.org/officeDocument/2006/relationships/ctrlProp" Target="../ctrlProps/ctrlProp186.xml"/><Relationship Id="rId45" Type="http://schemas.openxmlformats.org/officeDocument/2006/relationships/ctrlProp" Target="../ctrlProps/ctrlProp191.xml"/><Relationship Id="rId66" Type="http://schemas.openxmlformats.org/officeDocument/2006/relationships/ctrlProp" Target="../ctrlProps/ctrlProp212.xml"/><Relationship Id="rId87" Type="http://schemas.openxmlformats.org/officeDocument/2006/relationships/ctrlProp" Target="../ctrlProps/ctrlProp233.xml"/><Relationship Id="rId110" Type="http://schemas.openxmlformats.org/officeDocument/2006/relationships/ctrlProp" Target="../ctrlProps/ctrlProp256.xml"/><Relationship Id="rId115" Type="http://schemas.openxmlformats.org/officeDocument/2006/relationships/ctrlProp" Target="../ctrlProps/ctrlProp261.xml"/><Relationship Id="rId61" Type="http://schemas.openxmlformats.org/officeDocument/2006/relationships/ctrlProp" Target="../ctrlProps/ctrlProp207.xml"/><Relationship Id="rId82" Type="http://schemas.openxmlformats.org/officeDocument/2006/relationships/ctrlProp" Target="../ctrlProps/ctrlProp228.xml"/><Relationship Id="rId19" Type="http://schemas.openxmlformats.org/officeDocument/2006/relationships/ctrlProp" Target="../ctrlProps/ctrlProp165.xml"/><Relationship Id="rId14" Type="http://schemas.openxmlformats.org/officeDocument/2006/relationships/ctrlProp" Target="../ctrlProps/ctrlProp160.xml"/><Relationship Id="rId30" Type="http://schemas.openxmlformats.org/officeDocument/2006/relationships/ctrlProp" Target="../ctrlProps/ctrlProp176.xml"/><Relationship Id="rId35" Type="http://schemas.openxmlformats.org/officeDocument/2006/relationships/ctrlProp" Target="../ctrlProps/ctrlProp181.xml"/><Relationship Id="rId56" Type="http://schemas.openxmlformats.org/officeDocument/2006/relationships/ctrlProp" Target="../ctrlProps/ctrlProp202.xml"/><Relationship Id="rId77" Type="http://schemas.openxmlformats.org/officeDocument/2006/relationships/ctrlProp" Target="../ctrlProps/ctrlProp223.xml"/><Relationship Id="rId100" Type="http://schemas.openxmlformats.org/officeDocument/2006/relationships/ctrlProp" Target="../ctrlProps/ctrlProp246.xml"/><Relationship Id="rId105" Type="http://schemas.openxmlformats.org/officeDocument/2006/relationships/ctrlProp" Target="../ctrlProps/ctrlProp251.xml"/><Relationship Id="rId8" Type="http://schemas.openxmlformats.org/officeDocument/2006/relationships/ctrlProp" Target="../ctrlProps/ctrlProp154.xml"/><Relationship Id="rId51" Type="http://schemas.openxmlformats.org/officeDocument/2006/relationships/ctrlProp" Target="../ctrlProps/ctrlProp197.xml"/><Relationship Id="rId72" Type="http://schemas.openxmlformats.org/officeDocument/2006/relationships/ctrlProp" Target="../ctrlProps/ctrlProp218.xml"/><Relationship Id="rId93" Type="http://schemas.openxmlformats.org/officeDocument/2006/relationships/ctrlProp" Target="../ctrlProps/ctrlProp239.xml"/><Relationship Id="rId98" Type="http://schemas.openxmlformats.org/officeDocument/2006/relationships/ctrlProp" Target="../ctrlProps/ctrlProp244.xml"/><Relationship Id="rId3" Type="http://schemas.openxmlformats.org/officeDocument/2006/relationships/vmlDrawing" Target="../drawings/vmlDrawing3.vml"/><Relationship Id="rId25" Type="http://schemas.openxmlformats.org/officeDocument/2006/relationships/ctrlProp" Target="../ctrlProps/ctrlProp171.xml"/><Relationship Id="rId46" Type="http://schemas.openxmlformats.org/officeDocument/2006/relationships/ctrlProp" Target="../ctrlProps/ctrlProp192.xml"/><Relationship Id="rId67" Type="http://schemas.openxmlformats.org/officeDocument/2006/relationships/ctrlProp" Target="../ctrlProps/ctrlProp213.xml"/><Relationship Id="rId116" Type="http://schemas.openxmlformats.org/officeDocument/2006/relationships/ctrlProp" Target="../ctrlProps/ctrlProp262.xml"/><Relationship Id="rId20" Type="http://schemas.openxmlformats.org/officeDocument/2006/relationships/ctrlProp" Target="../ctrlProps/ctrlProp166.xml"/><Relationship Id="rId41" Type="http://schemas.openxmlformats.org/officeDocument/2006/relationships/ctrlProp" Target="../ctrlProps/ctrlProp187.xml"/><Relationship Id="rId62" Type="http://schemas.openxmlformats.org/officeDocument/2006/relationships/ctrlProp" Target="../ctrlProps/ctrlProp208.xml"/><Relationship Id="rId83" Type="http://schemas.openxmlformats.org/officeDocument/2006/relationships/ctrlProp" Target="../ctrlProps/ctrlProp229.xml"/><Relationship Id="rId88" Type="http://schemas.openxmlformats.org/officeDocument/2006/relationships/ctrlProp" Target="../ctrlProps/ctrlProp234.xml"/><Relationship Id="rId111" Type="http://schemas.openxmlformats.org/officeDocument/2006/relationships/ctrlProp" Target="../ctrlProps/ctrlProp257.xml"/><Relationship Id="rId15" Type="http://schemas.openxmlformats.org/officeDocument/2006/relationships/ctrlProp" Target="../ctrlProps/ctrlProp161.xml"/><Relationship Id="rId36" Type="http://schemas.openxmlformats.org/officeDocument/2006/relationships/ctrlProp" Target="../ctrlProps/ctrlProp182.xml"/><Relationship Id="rId57" Type="http://schemas.openxmlformats.org/officeDocument/2006/relationships/ctrlProp" Target="../ctrlProps/ctrlProp203.xml"/><Relationship Id="rId106" Type="http://schemas.openxmlformats.org/officeDocument/2006/relationships/ctrlProp" Target="../ctrlProps/ctrlProp252.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275.xml"/><Relationship Id="rId18" Type="http://schemas.openxmlformats.org/officeDocument/2006/relationships/ctrlProp" Target="../ctrlProps/ctrlProp280.xml"/><Relationship Id="rId26" Type="http://schemas.openxmlformats.org/officeDocument/2006/relationships/ctrlProp" Target="../ctrlProps/ctrlProp288.xml"/><Relationship Id="rId39" Type="http://schemas.openxmlformats.org/officeDocument/2006/relationships/ctrlProp" Target="../ctrlProps/ctrlProp301.xml"/><Relationship Id="rId21" Type="http://schemas.openxmlformats.org/officeDocument/2006/relationships/ctrlProp" Target="../ctrlProps/ctrlProp283.xml"/><Relationship Id="rId34" Type="http://schemas.openxmlformats.org/officeDocument/2006/relationships/ctrlProp" Target="../ctrlProps/ctrlProp296.xml"/><Relationship Id="rId42" Type="http://schemas.openxmlformats.org/officeDocument/2006/relationships/ctrlProp" Target="../ctrlProps/ctrlProp304.xml"/><Relationship Id="rId47" Type="http://schemas.openxmlformats.org/officeDocument/2006/relationships/ctrlProp" Target="../ctrlProps/ctrlProp309.xml"/><Relationship Id="rId50" Type="http://schemas.openxmlformats.org/officeDocument/2006/relationships/ctrlProp" Target="../ctrlProps/ctrlProp312.xml"/><Relationship Id="rId55" Type="http://schemas.openxmlformats.org/officeDocument/2006/relationships/ctrlProp" Target="../ctrlProps/ctrlProp317.xml"/><Relationship Id="rId7" Type="http://schemas.openxmlformats.org/officeDocument/2006/relationships/ctrlProp" Target="../ctrlProps/ctrlProp269.xml"/><Relationship Id="rId2" Type="http://schemas.openxmlformats.org/officeDocument/2006/relationships/drawing" Target="../drawings/drawing4.xml"/><Relationship Id="rId16" Type="http://schemas.openxmlformats.org/officeDocument/2006/relationships/ctrlProp" Target="../ctrlProps/ctrlProp278.xml"/><Relationship Id="rId29" Type="http://schemas.openxmlformats.org/officeDocument/2006/relationships/ctrlProp" Target="../ctrlProps/ctrlProp291.xml"/><Relationship Id="rId11" Type="http://schemas.openxmlformats.org/officeDocument/2006/relationships/ctrlProp" Target="../ctrlProps/ctrlProp273.xml"/><Relationship Id="rId24" Type="http://schemas.openxmlformats.org/officeDocument/2006/relationships/ctrlProp" Target="../ctrlProps/ctrlProp286.xml"/><Relationship Id="rId32" Type="http://schemas.openxmlformats.org/officeDocument/2006/relationships/ctrlProp" Target="../ctrlProps/ctrlProp294.xml"/><Relationship Id="rId37" Type="http://schemas.openxmlformats.org/officeDocument/2006/relationships/ctrlProp" Target="../ctrlProps/ctrlProp299.xml"/><Relationship Id="rId40" Type="http://schemas.openxmlformats.org/officeDocument/2006/relationships/ctrlProp" Target="../ctrlProps/ctrlProp302.xml"/><Relationship Id="rId45" Type="http://schemas.openxmlformats.org/officeDocument/2006/relationships/ctrlProp" Target="../ctrlProps/ctrlProp307.xml"/><Relationship Id="rId53" Type="http://schemas.openxmlformats.org/officeDocument/2006/relationships/ctrlProp" Target="../ctrlProps/ctrlProp315.xml"/><Relationship Id="rId58" Type="http://schemas.openxmlformats.org/officeDocument/2006/relationships/ctrlProp" Target="../ctrlProps/ctrlProp320.xml"/><Relationship Id="rId5" Type="http://schemas.openxmlformats.org/officeDocument/2006/relationships/ctrlProp" Target="../ctrlProps/ctrlProp267.xml"/><Relationship Id="rId61" Type="http://schemas.openxmlformats.org/officeDocument/2006/relationships/ctrlProp" Target="../ctrlProps/ctrlProp323.xml"/><Relationship Id="rId19" Type="http://schemas.openxmlformats.org/officeDocument/2006/relationships/ctrlProp" Target="../ctrlProps/ctrlProp281.xml"/><Relationship Id="rId14" Type="http://schemas.openxmlformats.org/officeDocument/2006/relationships/ctrlProp" Target="../ctrlProps/ctrlProp276.xml"/><Relationship Id="rId22" Type="http://schemas.openxmlformats.org/officeDocument/2006/relationships/ctrlProp" Target="../ctrlProps/ctrlProp284.xml"/><Relationship Id="rId27" Type="http://schemas.openxmlformats.org/officeDocument/2006/relationships/ctrlProp" Target="../ctrlProps/ctrlProp289.xml"/><Relationship Id="rId30" Type="http://schemas.openxmlformats.org/officeDocument/2006/relationships/ctrlProp" Target="../ctrlProps/ctrlProp292.xml"/><Relationship Id="rId35" Type="http://schemas.openxmlformats.org/officeDocument/2006/relationships/ctrlProp" Target="../ctrlProps/ctrlProp297.xml"/><Relationship Id="rId43" Type="http://schemas.openxmlformats.org/officeDocument/2006/relationships/ctrlProp" Target="../ctrlProps/ctrlProp305.xml"/><Relationship Id="rId48" Type="http://schemas.openxmlformats.org/officeDocument/2006/relationships/ctrlProp" Target="../ctrlProps/ctrlProp310.xml"/><Relationship Id="rId56" Type="http://schemas.openxmlformats.org/officeDocument/2006/relationships/ctrlProp" Target="../ctrlProps/ctrlProp318.xml"/><Relationship Id="rId8" Type="http://schemas.openxmlformats.org/officeDocument/2006/relationships/ctrlProp" Target="../ctrlProps/ctrlProp270.xml"/><Relationship Id="rId51" Type="http://schemas.openxmlformats.org/officeDocument/2006/relationships/ctrlProp" Target="../ctrlProps/ctrlProp313.xml"/><Relationship Id="rId3" Type="http://schemas.openxmlformats.org/officeDocument/2006/relationships/vmlDrawing" Target="../drawings/vmlDrawing4.vml"/><Relationship Id="rId12" Type="http://schemas.openxmlformats.org/officeDocument/2006/relationships/ctrlProp" Target="../ctrlProps/ctrlProp274.xml"/><Relationship Id="rId17" Type="http://schemas.openxmlformats.org/officeDocument/2006/relationships/ctrlProp" Target="../ctrlProps/ctrlProp279.xml"/><Relationship Id="rId25" Type="http://schemas.openxmlformats.org/officeDocument/2006/relationships/ctrlProp" Target="../ctrlProps/ctrlProp287.xml"/><Relationship Id="rId33" Type="http://schemas.openxmlformats.org/officeDocument/2006/relationships/ctrlProp" Target="../ctrlProps/ctrlProp295.xml"/><Relationship Id="rId38" Type="http://schemas.openxmlformats.org/officeDocument/2006/relationships/ctrlProp" Target="../ctrlProps/ctrlProp300.xml"/><Relationship Id="rId46" Type="http://schemas.openxmlformats.org/officeDocument/2006/relationships/ctrlProp" Target="../ctrlProps/ctrlProp308.xml"/><Relationship Id="rId59" Type="http://schemas.openxmlformats.org/officeDocument/2006/relationships/ctrlProp" Target="../ctrlProps/ctrlProp321.xml"/><Relationship Id="rId20" Type="http://schemas.openxmlformats.org/officeDocument/2006/relationships/ctrlProp" Target="../ctrlProps/ctrlProp282.xml"/><Relationship Id="rId41" Type="http://schemas.openxmlformats.org/officeDocument/2006/relationships/ctrlProp" Target="../ctrlProps/ctrlProp303.xml"/><Relationship Id="rId54" Type="http://schemas.openxmlformats.org/officeDocument/2006/relationships/ctrlProp" Target="../ctrlProps/ctrlProp316.xml"/><Relationship Id="rId62" Type="http://schemas.openxmlformats.org/officeDocument/2006/relationships/ctrlProp" Target="../ctrlProps/ctrlProp324.xml"/><Relationship Id="rId1" Type="http://schemas.openxmlformats.org/officeDocument/2006/relationships/printerSettings" Target="../printerSettings/printerSettings4.bin"/><Relationship Id="rId6" Type="http://schemas.openxmlformats.org/officeDocument/2006/relationships/ctrlProp" Target="../ctrlProps/ctrlProp268.xml"/><Relationship Id="rId15" Type="http://schemas.openxmlformats.org/officeDocument/2006/relationships/ctrlProp" Target="../ctrlProps/ctrlProp277.xml"/><Relationship Id="rId23" Type="http://schemas.openxmlformats.org/officeDocument/2006/relationships/ctrlProp" Target="../ctrlProps/ctrlProp285.xml"/><Relationship Id="rId28" Type="http://schemas.openxmlformats.org/officeDocument/2006/relationships/ctrlProp" Target="../ctrlProps/ctrlProp290.xml"/><Relationship Id="rId36" Type="http://schemas.openxmlformats.org/officeDocument/2006/relationships/ctrlProp" Target="../ctrlProps/ctrlProp298.xml"/><Relationship Id="rId49" Type="http://schemas.openxmlformats.org/officeDocument/2006/relationships/ctrlProp" Target="../ctrlProps/ctrlProp311.xml"/><Relationship Id="rId57" Type="http://schemas.openxmlformats.org/officeDocument/2006/relationships/ctrlProp" Target="../ctrlProps/ctrlProp319.xml"/><Relationship Id="rId10" Type="http://schemas.openxmlformats.org/officeDocument/2006/relationships/ctrlProp" Target="../ctrlProps/ctrlProp272.xml"/><Relationship Id="rId31" Type="http://schemas.openxmlformats.org/officeDocument/2006/relationships/ctrlProp" Target="../ctrlProps/ctrlProp293.xml"/><Relationship Id="rId44" Type="http://schemas.openxmlformats.org/officeDocument/2006/relationships/ctrlProp" Target="../ctrlProps/ctrlProp306.xml"/><Relationship Id="rId52" Type="http://schemas.openxmlformats.org/officeDocument/2006/relationships/ctrlProp" Target="../ctrlProps/ctrlProp314.xml"/><Relationship Id="rId60" Type="http://schemas.openxmlformats.org/officeDocument/2006/relationships/ctrlProp" Target="../ctrlProps/ctrlProp322.xml"/><Relationship Id="rId4" Type="http://schemas.openxmlformats.org/officeDocument/2006/relationships/ctrlProp" Target="../ctrlProps/ctrlProp266.xml"/><Relationship Id="rId9" Type="http://schemas.openxmlformats.org/officeDocument/2006/relationships/ctrlProp" Target="../ctrlProps/ctrlProp27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3">
    <pageSetUpPr fitToPage="1"/>
  </sheetPr>
  <dimension ref="A1:AD512"/>
  <sheetViews>
    <sheetView showGridLines="0" tabSelected="1" zoomScaleNormal="100" zoomScaleSheetLayoutView="70" workbookViewId="0">
      <selection activeCell="A4" sqref="A4"/>
    </sheetView>
  </sheetViews>
  <sheetFormatPr defaultColWidth="0" defaultRowHeight="20.100000000000001" customHeight="1" zeroHeight="1" x14ac:dyDescent="0.3"/>
  <cols>
    <col min="1" max="1" width="9.88671875" style="71" customWidth="1"/>
    <col min="2" max="3" width="10.88671875" style="71" customWidth="1"/>
    <col min="4" max="4" width="10.109375" style="71" customWidth="1"/>
    <col min="5" max="5" width="15.5546875" style="71" customWidth="1"/>
    <col min="6" max="6" width="15.6640625" style="71" customWidth="1"/>
    <col min="7" max="7" width="11.109375" style="71" customWidth="1"/>
    <col min="8" max="8" width="9.109375" style="71" customWidth="1"/>
    <col min="9" max="9" width="11.109375" style="71" customWidth="1"/>
    <col min="10" max="10" width="9.6640625" style="71" customWidth="1"/>
    <col min="11" max="11" width="12.33203125" style="71" customWidth="1"/>
    <col min="12" max="12" width="24.88671875" style="30" customWidth="1"/>
    <col min="13" max="13" width="12.6640625" style="30" customWidth="1"/>
    <col min="14" max="18" width="12.6640625" style="48" hidden="1" customWidth="1"/>
    <col min="19" max="16384" width="12.6640625" style="71" hidden="1"/>
  </cols>
  <sheetData>
    <row r="1" spans="1:23" s="64" customFormat="1" ht="20.100000000000001" customHeight="1" x14ac:dyDescent="0.3">
      <c r="A1" s="737"/>
      <c r="B1" s="737"/>
      <c r="C1" s="738" t="s">
        <v>569</v>
      </c>
      <c r="D1" s="738"/>
      <c r="E1" s="738"/>
      <c r="F1" s="738"/>
      <c r="G1" s="738"/>
      <c r="H1" s="738"/>
      <c r="I1" s="738"/>
      <c r="J1" s="738"/>
      <c r="K1" s="738"/>
      <c r="L1" s="22" t="s">
        <v>0</v>
      </c>
      <c r="M1" s="60"/>
      <c r="N1" s="73"/>
    </row>
    <row r="2" spans="1:23" s="64" customFormat="1" ht="20.100000000000001" customHeight="1" x14ac:dyDescent="0.3">
      <c r="A2" s="737"/>
      <c r="B2" s="737"/>
      <c r="C2" s="738"/>
      <c r="D2" s="738"/>
      <c r="E2" s="738"/>
      <c r="F2" s="738"/>
      <c r="G2" s="738"/>
      <c r="H2" s="738"/>
      <c r="I2" s="738"/>
      <c r="J2" s="738"/>
      <c r="K2" s="738"/>
      <c r="L2" s="23"/>
      <c r="M2" s="61"/>
      <c r="N2" s="73"/>
    </row>
    <row r="3" spans="1:23" s="64" customFormat="1" ht="20.100000000000001" customHeight="1" x14ac:dyDescent="0.25">
      <c r="A3" s="737"/>
      <c r="B3" s="737"/>
      <c r="C3" s="738"/>
      <c r="D3" s="738"/>
      <c r="E3" s="738"/>
      <c r="F3" s="738"/>
      <c r="G3" s="738"/>
      <c r="H3" s="738"/>
      <c r="I3" s="738"/>
      <c r="J3" s="738"/>
      <c r="K3" s="738"/>
      <c r="L3" s="23"/>
      <c r="M3" s="61"/>
      <c r="N3" s="73"/>
      <c r="O3" s="74"/>
    </row>
    <row r="4" spans="1:23" s="64" customFormat="1" ht="20.100000000000001" customHeight="1" x14ac:dyDescent="0.3">
      <c r="A4" s="75"/>
      <c r="B4" s="75"/>
      <c r="C4" s="75"/>
      <c r="D4" s="75"/>
      <c r="E4" s="75"/>
      <c r="F4" s="75"/>
      <c r="G4" s="75"/>
      <c r="H4" s="75"/>
      <c r="I4" s="73"/>
      <c r="J4" s="75"/>
      <c r="K4" s="75"/>
      <c r="L4" s="24"/>
      <c r="M4" s="25"/>
      <c r="N4" s="73"/>
    </row>
    <row r="5" spans="1:23" s="64" customFormat="1" ht="20.100000000000001" customHeight="1" x14ac:dyDescent="0.3">
      <c r="A5" s="75"/>
      <c r="B5" s="75"/>
      <c r="C5" s="739" t="s">
        <v>1</v>
      </c>
      <c r="D5" s="739"/>
      <c r="E5" s="739"/>
      <c r="F5" s="739"/>
      <c r="G5" s="75"/>
      <c r="H5" s="75"/>
      <c r="I5" s="73"/>
      <c r="J5" s="75"/>
      <c r="K5" s="75"/>
      <c r="L5" s="25"/>
      <c r="M5" s="25"/>
      <c r="N5" s="73"/>
    </row>
    <row r="6" spans="1:23" s="64" customFormat="1" ht="20.100000000000001" customHeight="1" x14ac:dyDescent="0.25">
      <c r="A6" s="75"/>
      <c r="B6" s="75"/>
      <c r="C6" s="75"/>
      <c r="D6" s="75"/>
      <c r="E6" s="75"/>
      <c r="F6" s="75"/>
      <c r="G6" s="75"/>
      <c r="H6" s="740"/>
      <c r="I6" s="740"/>
      <c r="J6" s="740"/>
      <c r="K6" s="76" t="b">
        <v>0</v>
      </c>
      <c r="L6" s="24"/>
      <c r="M6" s="62"/>
      <c r="N6" s="77"/>
      <c r="O6" s="75"/>
      <c r="W6" s="74"/>
    </row>
    <row r="7" spans="1:23" s="64" customFormat="1" ht="20.100000000000001" customHeight="1" x14ac:dyDescent="0.25">
      <c r="A7" s="75"/>
      <c r="B7" s="75"/>
      <c r="C7" s="75"/>
      <c r="D7" s="75"/>
      <c r="E7" s="75"/>
      <c r="F7" s="75"/>
      <c r="G7" s="75"/>
      <c r="H7" s="78"/>
      <c r="J7" s="78"/>
      <c r="K7" s="75"/>
      <c r="L7" s="25"/>
      <c r="M7" s="25"/>
      <c r="N7" s="73"/>
      <c r="W7" s="74"/>
    </row>
    <row r="8" spans="1:23" s="73" customFormat="1" ht="20.100000000000001" customHeight="1" x14ac:dyDescent="0.3">
      <c r="A8" s="740" t="s">
        <v>2</v>
      </c>
      <c r="B8" s="740"/>
      <c r="C8" s="740"/>
      <c r="D8" s="741"/>
      <c r="E8" s="741"/>
      <c r="F8" s="741"/>
      <c r="G8" s="741"/>
      <c r="H8" s="741"/>
      <c r="I8" s="741"/>
      <c r="J8" s="741"/>
      <c r="K8" s="741"/>
      <c r="L8" s="26"/>
      <c r="M8" s="51"/>
      <c r="N8" s="75"/>
      <c r="O8" s="75"/>
    </row>
    <row r="9" spans="1:23" s="73" customFormat="1" ht="20.100000000000001" customHeight="1" x14ac:dyDescent="0.3">
      <c r="A9" s="75"/>
      <c r="B9" s="75"/>
      <c r="C9" s="75"/>
      <c r="D9" s="75"/>
      <c r="E9" s="75"/>
      <c r="F9" s="75"/>
      <c r="G9" s="75"/>
      <c r="H9" s="75"/>
      <c r="J9" s="75"/>
      <c r="K9" s="75"/>
      <c r="L9" s="26"/>
      <c r="M9" s="51"/>
      <c r="N9" s="75"/>
      <c r="O9" s="75"/>
    </row>
    <row r="10" spans="1:23" s="73" customFormat="1" ht="20.100000000000001" customHeight="1" x14ac:dyDescent="0.3">
      <c r="A10" s="75" t="s">
        <v>3</v>
      </c>
      <c r="B10" s="750"/>
      <c r="C10" s="741"/>
      <c r="D10" s="741"/>
      <c r="E10" s="741"/>
      <c r="F10" s="741"/>
      <c r="G10" s="741"/>
      <c r="H10" s="741"/>
      <c r="I10" s="741"/>
      <c r="J10" s="741"/>
      <c r="K10" s="741"/>
      <c r="L10" s="53" t="str">
        <f>+IF(B10="","Compilare E-mail","")</f>
        <v>Compilare E-mail</v>
      </c>
      <c r="M10" s="28"/>
      <c r="N10" s="75"/>
      <c r="O10" s="75"/>
    </row>
    <row r="11" spans="1:23" s="73" customFormat="1" ht="20.100000000000001" customHeight="1" x14ac:dyDescent="0.25">
      <c r="B11" s="79"/>
      <c r="C11" s="79"/>
      <c r="D11" s="79"/>
      <c r="E11" s="79"/>
      <c r="F11" s="75"/>
      <c r="G11" s="77"/>
      <c r="H11" s="77"/>
      <c r="J11" s="75"/>
      <c r="K11" s="75"/>
      <c r="L11" s="54"/>
      <c r="M11" s="63"/>
      <c r="N11" s="75"/>
      <c r="O11" s="75"/>
      <c r="S11" s="64"/>
      <c r="T11" s="64"/>
      <c r="U11" s="74"/>
      <c r="V11" s="74"/>
    </row>
    <row r="12" spans="1:23" s="64" customFormat="1" ht="19.95" customHeight="1" x14ac:dyDescent="0.25">
      <c r="A12" s="735" t="s">
        <v>710</v>
      </c>
      <c r="B12" s="735"/>
      <c r="C12" s="735"/>
      <c r="D12" s="735"/>
      <c r="E12" s="735"/>
      <c r="F12" s="735"/>
      <c r="G12" s="735"/>
      <c r="H12" s="735"/>
      <c r="I12" s="735"/>
      <c r="J12" s="735"/>
      <c r="K12" s="735"/>
      <c r="L12" s="55"/>
      <c r="M12" s="25"/>
      <c r="N12" s="73"/>
      <c r="U12" s="74"/>
      <c r="V12" s="74"/>
    </row>
    <row r="13" spans="1:23" s="83" customFormat="1" ht="3" hidden="1" customHeight="1" x14ac:dyDescent="0.25">
      <c r="A13" s="80">
        <v>9</v>
      </c>
      <c r="B13" s="81"/>
      <c r="C13" s="81"/>
      <c r="D13" s="81"/>
      <c r="E13" s="81"/>
      <c r="F13" s="81"/>
      <c r="G13" s="81"/>
      <c r="H13" s="81"/>
      <c r="I13" s="81"/>
      <c r="J13" s="81"/>
      <c r="K13" s="81"/>
      <c r="L13" s="55"/>
      <c r="M13" s="27"/>
      <c r="N13" s="82"/>
      <c r="U13" s="48"/>
      <c r="V13" s="48"/>
    </row>
    <row r="14" spans="1:23" s="64" customFormat="1" ht="20.100000000000001" customHeight="1" x14ac:dyDescent="0.25">
      <c r="A14" s="73"/>
      <c r="B14" s="73"/>
      <c r="C14" s="73"/>
      <c r="D14" s="73"/>
      <c r="E14" s="73"/>
      <c r="F14" s="73"/>
      <c r="G14" s="73"/>
      <c r="H14" s="73"/>
      <c r="I14" s="73"/>
      <c r="J14" s="73"/>
      <c r="K14" s="73"/>
      <c r="L14" s="55"/>
      <c r="M14" s="28"/>
      <c r="N14" s="75"/>
      <c r="O14" s="84"/>
      <c r="U14" s="74"/>
    </row>
    <row r="15" spans="1:23" s="64" customFormat="1" ht="20.100000000000001" customHeight="1" x14ac:dyDescent="0.25">
      <c r="A15" s="715" t="s">
        <v>4</v>
      </c>
      <c r="B15" s="715"/>
      <c r="C15" s="715"/>
      <c r="D15" s="715"/>
      <c r="E15" s="715"/>
      <c r="F15" s="741"/>
      <c r="G15" s="741"/>
      <c r="H15" s="741"/>
      <c r="I15" s="741"/>
      <c r="J15" s="741"/>
      <c r="K15" s="741"/>
      <c r="L15" s="41" t="str">
        <f>+IF(F15="","Compilare denominazione impresa","")</f>
        <v>Compilare denominazione impresa</v>
      </c>
      <c r="M15" s="28"/>
      <c r="N15" s="73"/>
      <c r="U15" s="74"/>
      <c r="V15" s="74"/>
    </row>
    <row r="16" spans="1:23" s="64" customFormat="1" ht="20.100000000000001" customHeight="1" x14ac:dyDescent="0.25">
      <c r="A16" s="73"/>
      <c r="B16" s="73"/>
      <c r="C16" s="73"/>
      <c r="D16" s="73"/>
      <c r="E16" s="73"/>
      <c r="F16" s="73"/>
      <c r="G16" s="73"/>
      <c r="H16" s="73"/>
      <c r="I16" s="73"/>
      <c r="J16" s="73"/>
      <c r="K16" s="73"/>
      <c r="L16" s="55"/>
      <c r="M16" s="25"/>
      <c r="N16" s="73"/>
      <c r="U16" s="74"/>
    </row>
    <row r="17" spans="1:22" s="64" customFormat="1" ht="20.100000000000001" customHeight="1" x14ac:dyDescent="0.25">
      <c r="A17" s="715" t="s">
        <v>5</v>
      </c>
      <c r="B17" s="715"/>
      <c r="C17" s="715"/>
      <c r="D17" s="715"/>
      <c r="E17" s="715"/>
      <c r="F17" s="742" t="s">
        <v>1058</v>
      </c>
      <c r="G17" s="742"/>
      <c r="H17" s="742"/>
      <c r="I17" s="742"/>
      <c r="J17" s="742"/>
      <c r="K17" s="742"/>
      <c r="L17" s="41" t="str">
        <f>+IF(F17="","Compilare Associazione","")</f>
        <v/>
      </c>
      <c r="M17" s="28"/>
      <c r="N17" s="73"/>
      <c r="U17" s="74"/>
      <c r="V17" s="74"/>
    </row>
    <row r="18" spans="1:22" s="64" customFormat="1" ht="20.100000000000001" customHeight="1" x14ac:dyDescent="0.25">
      <c r="A18" s="73"/>
      <c r="B18" s="73"/>
      <c r="C18" s="73"/>
      <c r="D18" s="73"/>
      <c r="E18" s="73"/>
      <c r="F18" s="73"/>
      <c r="G18" s="73"/>
      <c r="H18" s="73"/>
      <c r="I18" s="73"/>
      <c r="J18" s="75"/>
      <c r="K18" s="73"/>
      <c r="L18" s="41" t="str">
        <f>+IF(C19="","Compilare Partita IVA",IF(LEN(C19)&gt;11,"Partita IVA oltre 11 caratteri?",""))</f>
        <v>Compilare Partita IVA</v>
      </c>
      <c r="M18" s="45"/>
      <c r="N18" s="73"/>
      <c r="P18" s="714"/>
      <c r="Q18" s="714"/>
      <c r="R18" s="714"/>
      <c r="S18" s="85"/>
      <c r="U18" s="74"/>
      <c r="V18" s="74"/>
    </row>
    <row r="19" spans="1:22" ht="20.100000000000001" customHeight="1" x14ac:dyDescent="0.3">
      <c r="A19" s="715" t="s">
        <v>6</v>
      </c>
      <c r="B19" s="715"/>
      <c r="C19" s="716"/>
      <c r="D19" s="716"/>
      <c r="E19" s="716"/>
      <c r="F19" s="717" t="s">
        <v>702</v>
      </c>
      <c r="G19" s="717"/>
      <c r="H19" s="717"/>
      <c r="I19" s="86"/>
      <c r="J19" s="335">
        <v>1</v>
      </c>
      <c r="K19" s="318"/>
      <c r="L19" s="41" t="str">
        <f>+IF(J19=1,"Scegliere CCNL principale","")</f>
        <v>Scegliere CCNL principale</v>
      </c>
      <c r="M19" s="28"/>
      <c r="N19" s="85">
        <f>IF(NOT(J19=""),VLOOKUP(J19,ccnl!A2:C82,3,FALSE),"0")</f>
        <v>0</v>
      </c>
      <c r="O19" s="85"/>
      <c r="P19" s="714"/>
      <c r="Q19" s="714"/>
      <c r="R19" s="714"/>
      <c r="T19" s="64"/>
      <c r="U19" s="74"/>
      <c r="V19" s="74"/>
    </row>
    <row r="20" spans="1:22" ht="20.100000000000001" customHeight="1" x14ac:dyDescent="0.3">
      <c r="F20" s="70"/>
      <c r="G20" s="70"/>
      <c r="H20" s="70"/>
      <c r="I20" s="70"/>
      <c r="J20" s="70"/>
      <c r="K20" s="70"/>
      <c r="L20" s="56"/>
      <c r="M20" s="29"/>
      <c r="N20" s="73"/>
      <c r="O20" s="64"/>
      <c r="P20" s="64"/>
      <c r="Q20" s="64"/>
      <c r="R20" s="64"/>
      <c r="S20" s="64"/>
      <c r="T20" s="64"/>
      <c r="U20" s="64"/>
      <c r="V20" s="74"/>
    </row>
    <row r="21" spans="1:22" ht="20.100000000000001" customHeight="1" x14ac:dyDescent="0.3">
      <c r="A21" s="87" t="s">
        <v>491</v>
      </c>
      <c r="F21" s="87"/>
      <c r="G21" s="87"/>
      <c r="H21" s="87"/>
      <c r="J21" s="336">
        <v>1</v>
      </c>
      <c r="L21" s="41" t="str">
        <f>+IF(J21=1,"Scegliere settore Ateco principale","")</f>
        <v>Scegliere settore Ateco principale</v>
      </c>
      <c r="M21" s="28"/>
      <c r="N21" s="483">
        <f>IF(NOT(J21=""),VLOOKUP(J21,ateco2007_2digit!A2:C90,3,FALSE),"0")</f>
        <v>0</v>
      </c>
      <c r="P21" s="407"/>
      <c r="R21" s="64"/>
      <c r="S21" s="64"/>
      <c r="T21" s="64"/>
      <c r="U21" s="74"/>
      <c r="V21" s="74"/>
    </row>
    <row r="22" spans="1:22" ht="20.100000000000001" customHeight="1" x14ac:dyDescent="0.3">
      <c r="L22" s="37"/>
      <c r="R22" s="64"/>
      <c r="S22" s="64"/>
      <c r="T22" s="64"/>
      <c r="U22" s="74"/>
      <c r="V22" s="74"/>
    </row>
    <row r="23" spans="1:22" s="92" customFormat="1" ht="20.100000000000001" customHeight="1" x14ac:dyDescent="0.3">
      <c r="A23" s="751" t="s">
        <v>7</v>
      </c>
      <c r="B23" s="751"/>
      <c r="C23" s="751"/>
      <c r="D23" s="751"/>
      <c r="E23" s="751"/>
      <c r="F23" s="751"/>
      <c r="G23" s="88"/>
      <c r="H23" s="89" t="s">
        <v>8</v>
      </c>
      <c r="I23" s="337" t="b">
        <v>0</v>
      </c>
      <c r="J23" s="89" t="s">
        <v>9</v>
      </c>
      <c r="K23" s="337" t="b">
        <v>0</v>
      </c>
      <c r="L23" s="37" t="str">
        <f>IF(P23+Q23&gt;1,"Scegliere una sola opzione","")</f>
        <v/>
      </c>
      <c r="M23" s="37"/>
      <c r="N23" s="90">
        <f>+IF(I23=TRUE,1,0)</f>
        <v>0</v>
      </c>
      <c r="O23" s="90">
        <f>+IF(K23=TRUE,1,0)</f>
        <v>0</v>
      </c>
      <c r="P23" s="91">
        <f>N23*1</f>
        <v>0</v>
      </c>
      <c r="Q23" s="91">
        <f>O23*1</f>
        <v>0</v>
      </c>
    </row>
    <row r="24" spans="1:22" s="64" customFormat="1" ht="20.100000000000001" customHeight="1" x14ac:dyDescent="0.3">
      <c r="L24" s="41"/>
      <c r="N24" s="73"/>
      <c r="R24" s="73"/>
    </row>
    <row r="25" spans="1:22" ht="20.100000000000001" customHeight="1" x14ac:dyDescent="0.3">
      <c r="A25" s="93" t="s">
        <v>10</v>
      </c>
      <c r="B25" s="93"/>
      <c r="C25" s="93"/>
      <c r="D25" s="93"/>
      <c r="E25" s="93"/>
      <c r="F25" s="93"/>
      <c r="G25" s="93"/>
      <c r="H25" s="93"/>
      <c r="I25" s="73"/>
      <c r="J25" s="73"/>
      <c r="K25" s="73"/>
      <c r="L25" s="31" t="str">
        <f>IF(NOT(N27=1),IF(NOT(N29=1),"Compilare A.6",""),IF(NOT(N29=1),"","Attenzione compilare solo un'opzione!"))</f>
        <v>Compilare A.6</v>
      </c>
      <c r="M25" s="59"/>
      <c r="N25" s="73"/>
      <c r="O25" s="64"/>
      <c r="P25" s="73"/>
      <c r="Q25" s="73"/>
    </row>
    <row r="26" spans="1:22" ht="20.100000000000001" customHeight="1" x14ac:dyDescent="0.3">
      <c r="A26" s="73"/>
      <c r="B26" s="73"/>
      <c r="C26" s="73"/>
      <c r="D26" s="73"/>
      <c r="E26" s="73"/>
      <c r="F26" s="73"/>
      <c r="G26" s="73"/>
      <c r="H26" s="73"/>
      <c r="I26" s="73"/>
      <c r="J26" s="73"/>
      <c r="K26" s="73"/>
      <c r="L26" s="37"/>
      <c r="M26" s="35"/>
      <c r="Q26" s="94"/>
    </row>
    <row r="27" spans="1:22" ht="20.100000000000001" customHeight="1" x14ac:dyDescent="0.3">
      <c r="B27" s="95" t="str">
        <f>IF(P23=1,"l'unica sede","tutta l'impresa a livello nazionale")</f>
        <v>tutta l'impresa a livello nazionale</v>
      </c>
      <c r="C27" s="95"/>
      <c r="D27" s="95"/>
      <c r="E27" s="337" t="b">
        <v>0</v>
      </c>
      <c r="H27" s="73" t="s">
        <v>11</v>
      </c>
      <c r="K27" s="337">
        <v>1</v>
      </c>
      <c r="L27" s="31" t="str">
        <f>IF(AND(P23=1,Q23=0),IF(N27=1,IF(O27&gt;0,"","Scegliere Provincia dell'unica sede"),IF(O27&gt;0,"Attenzione A.6!","")),IF(AND(P23=0,Q23=1),IF(N27=1,IF(O27&gt;0,"","Scegliere Provincia della sede principale"),IF(O27&gt;0,"Attenzione A.6!","")),""))</f>
        <v/>
      </c>
      <c r="M27" s="25"/>
      <c r="N27" s="85">
        <f>+IF(E27=TRUE,1,0)</f>
        <v>0</v>
      </c>
      <c r="O27" s="85">
        <f>+IF(NOT(K27=""),VLOOKUP(K27,provincia!A1:C108,3,FALSE),0)</f>
        <v>0</v>
      </c>
      <c r="P27" s="96">
        <f>N27*1</f>
        <v>0</v>
      </c>
      <c r="Q27" s="94"/>
    </row>
    <row r="28" spans="1:22" ht="20.100000000000001" customHeight="1" x14ac:dyDescent="0.3">
      <c r="B28" s="73"/>
      <c r="C28" s="73"/>
      <c r="D28" s="73"/>
      <c r="E28" s="86"/>
      <c r="H28" s="73"/>
      <c r="K28" s="86"/>
      <c r="L28" s="37"/>
      <c r="M28" s="35"/>
      <c r="N28" s="73"/>
      <c r="O28" s="73"/>
      <c r="P28" s="97"/>
      <c r="Q28" s="94"/>
    </row>
    <row r="29" spans="1:22" ht="20.100000000000001" customHeight="1" x14ac:dyDescent="0.3">
      <c r="B29" s="95" t="s">
        <v>12</v>
      </c>
      <c r="C29" s="95"/>
      <c r="D29" s="73"/>
      <c r="E29" s="337" t="b">
        <v>0</v>
      </c>
      <c r="H29" s="319" t="s">
        <v>11</v>
      </c>
      <c r="K29" s="337">
        <v>1</v>
      </c>
      <c r="L29" s="31" t="str">
        <f>IF(OR(AND(N23=1,P29=1),AND(N23=0,O23=0,P29=1)),"Attenzione A.5!",IF(P29=1,IF(O29&gt;"0","","Scegliere Provincia dell'unità locale"),IF(AND(P29=0,O29&gt;"0"),"Attenzione A.6!","")))</f>
        <v/>
      </c>
      <c r="N29" s="85">
        <f>+IF(E29=TRUE,1,0)</f>
        <v>0</v>
      </c>
      <c r="O29" s="85">
        <f>IF(NOT(K29=""),VLOOKUP(K29,provincia!A1:C108,3,FALSE),0)</f>
        <v>0</v>
      </c>
      <c r="P29" s="96">
        <f>N29*1</f>
        <v>0</v>
      </c>
      <c r="Q29" s="94"/>
    </row>
    <row r="30" spans="1:22" ht="20.100000000000001" customHeight="1" x14ac:dyDescent="0.3">
      <c r="P30" s="94"/>
      <c r="Q30" s="94"/>
    </row>
    <row r="31" spans="1:22" s="64" customFormat="1" ht="20.100000000000001" customHeight="1" x14ac:dyDescent="0.3">
      <c r="A31" s="734"/>
      <c r="B31" s="734"/>
      <c r="C31" s="734"/>
      <c r="D31" s="734"/>
      <c r="E31" s="734"/>
      <c r="F31" s="734"/>
      <c r="G31" s="734"/>
      <c r="H31" s="734"/>
      <c r="I31" s="734"/>
      <c r="J31" s="734"/>
      <c r="K31" s="734"/>
      <c r="L31" s="32"/>
      <c r="M31" s="35"/>
      <c r="N31" s="75"/>
      <c r="O31" s="84"/>
    </row>
    <row r="32" spans="1:22" s="99" customFormat="1" ht="20.100000000000001" customHeight="1" x14ac:dyDescent="0.3">
      <c r="A32" s="735" t="s">
        <v>709</v>
      </c>
      <c r="B32" s="735"/>
      <c r="C32" s="735"/>
      <c r="D32" s="735"/>
      <c r="E32" s="735"/>
      <c r="F32" s="735"/>
      <c r="G32" s="735"/>
      <c r="H32" s="735"/>
      <c r="I32" s="735"/>
      <c r="J32" s="735"/>
      <c r="K32" s="735"/>
      <c r="L32" s="33"/>
      <c r="M32" s="65"/>
      <c r="N32" s="98"/>
    </row>
    <row r="33" spans="1:15" s="64" customFormat="1" ht="20.100000000000001" customHeight="1" x14ac:dyDescent="0.3">
      <c r="A33" s="75"/>
      <c r="B33" s="75"/>
      <c r="C33" s="75"/>
      <c r="D33" s="75"/>
      <c r="E33" s="75"/>
      <c r="F33" s="75"/>
      <c r="G33" s="75"/>
      <c r="H33" s="75"/>
      <c r="I33" s="73"/>
      <c r="J33" s="75"/>
      <c r="K33" s="75"/>
      <c r="L33" s="24"/>
      <c r="M33" s="25"/>
      <c r="N33" s="75"/>
      <c r="O33" s="84"/>
    </row>
    <row r="34" spans="1:15" s="64" customFormat="1" ht="20.100000000000001" customHeight="1" x14ac:dyDescent="0.3">
      <c r="A34" s="736" t="s">
        <v>13</v>
      </c>
      <c r="B34" s="736"/>
      <c r="C34" s="736"/>
      <c r="D34" s="736"/>
      <c r="E34" s="736"/>
      <c r="F34" s="736"/>
      <c r="G34" s="736"/>
      <c r="H34" s="736"/>
      <c r="I34" s="736"/>
      <c r="J34" s="736"/>
      <c r="K34" s="736"/>
      <c r="L34" s="24"/>
      <c r="M34" s="25"/>
      <c r="N34" s="73"/>
    </row>
    <row r="35" spans="1:15" s="64" customFormat="1" ht="20.100000000000001" customHeight="1" x14ac:dyDescent="0.3">
      <c r="A35" s="306"/>
      <c r="B35" s="306"/>
      <c r="C35" s="306"/>
      <c r="D35" s="306"/>
      <c r="E35" s="306"/>
      <c r="F35" s="75"/>
      <c r="G35" s="75"/>
      <c r="H35" s="75"/>
      <c r="I35" s="73"/>
      <c r="J35" s="75"/>
      <c r="K35" s="75"/>
      <c r="L35" s="24"/>
      <c r="M35" s="25"/>
      <c r="N35" s="75"/>
      <c r="O35" s="84"/>
    </row>
    <row r="36" spans="1:15" s="64" customFormat="1" ht="20.100000000000001" customHeight="1" x14ac:dyDescent="0.3">
      <c r="A36" s="658"/>
      <c r="B36" s="658"/>
      <c r="C36" s="725"/>
      <c r="D36" s="728" t="s">
        <v>537</v>
      </c>
      <c r="E36" s="728"/>
      <c r="F36" s="728"/>
      <c r="G36" s="728"/>
      <c r="H36" s="728" t="s">
        <v>639</v>
      </c>
      <c r="I36" s="728" t="b">
        <v>0</v>
      </c>
      <c r="J36" s="728"/>
      <c r="K36" s="729" t="b">
        <v>1</v>
      </c>
      <c r="L36" s="24"/>
      <c r="M36" s="25"/>
      <c r="N36" s="73"/>
    </row>
    <row r="37" spans="1:15" s="64" customFormat="1" ht="20.100000000000001" customHeight="1" x14ac:dyDescent="0.3">
      <c r="A37" s="726"/>
      <c r="B37" s="726"/>
      <c r="C37" s="727"/>
      <c r="D37" s="730" t="s">
        <v>14</v>
      </c>
      <c r="E37" s="731"/>
      <c r="F37" s="732" t="s">
        <v>15</v>
      </c>
      <c r="G37" s="732"/>
      <c r="H37" s="730" t="s">
        <v>14</v>
      </c>
      <c r="I37" s="731"/>
      <c r="J37" s="732" t="s">
        <v>15</v>
      </c>
      <c r="K37" s="733"/>
      <c r="L37" s="24"/>
      <c r="M37" s="25"/>
      <c r="N37" s="73"/>
    </row>
    <row r="38" spans="1:15" s="64" customFormat="1" ht="20.100000000000001" customHeight="1" x14ac:dyDescent="0.3">
      <c r="A38" s="748" t="s">
        <v>16</v>
      </c>
      <c r="B38" s="748"/>
      <c r="C38" s="749"/>
      <c r="D38" s="718"/>
      <c r="E38" s="719"/>
      <c r="F38" s="720"/>
      <c r="G38" s="720"/>
      <c r="H38" s="721"/>
      <c r="I38" s="722"/>
      <c r="J38" s="723"/>
      <c r="K38" s="724"/>
      <c r="L38" s="24"/>
      <c r="M38" s="25"/>
      <c r="N38" s="73"/>
    </row>
    <row r="39" spans="1:15" s="64" customFormat="1" ht="20.100000000000001" customHeight="1" x14ac:dyDescent="0.3">
      <c r="A39" s="747" t="s">
        <v>17</v>
      </c>
      <c r="B39" s="747"/>
      <c r="C39" s="747"/>
      <c r="D39" s="743"/>
      <c r="E39" s="744"/>
      <c r="F39" s="745"/>
      <c r="G39" s="745"/>
      <c r="H39" s="743"/>
      <c r="I39" s="744"/>
      <c r="J39" s="745"/>
      <c r="K39" s="746"/>
      <c r="L39" s="24"/>
      <c r="M39" s="25"/>
      <c r="N39" s="73"/>
    </row>
    <row r="40" spans="1:15" s="64" customFormat="1" ht="20.100000000000001" customHeight="1" x14ac:dyDescent="0.3">
      <c r="A40" s="755" t="s">
        <v>384</v>
      </c>
      <c r="B40" s="755"/>
      <c r="C40" s="755"/>
      <c r="D40" s="756">
        <f>+SUM(D38:E39)</f>
        <v>0</v>
      </c>
      <c r="E40" s="757"/>
      <c r="F40" s="758">
        <f>+SUM(F38:G39)</f>
        <v>0</v>
      </c>
      <c r="G40" s="759"/>
      <c r="H40" s="756">
        <f>+SUM(H38:I39)</f>
        <v>0</v>
      </c>
      <c r="I40" s="757"/>
      <c r="J40" s="758">
        <f>+SUM(J38:K39)</f>
        <v>0</v>
      </c>
      <c r="K40" s="764"/>
      <c r="L40" s="24"/>
      <c r="M40" s="25"/>
      <c r="N40" s="73"/>
    </row>
    <row r="41" spans="1:15" s="64" customFormat="1" ht="20.100000000000001" customHeight="1" x14ac:dyDescent="0.3">
      <c r="A41" s="765" t="s">
        <v>18</v>
      </c>
      <c r="B41" s="765"/>
      <c r="C41" s="765"/>
      <c r="D41" s="721"/>
      <c r="E41" s="722"/>
      <c r="F41" s="723"/>
      <c r="G41" s="723"/>
      <c r="H41" s="721"/>
      <c r="I41" s="722"/>
      <c r="J41" s="723"/>
      <c r="K41" s="724"/>
      <c r="L41" s="24"/>
      <c r="M41" s="25"/>
      <c r="N41" s="73"/>
    </row>
    <row r="42" spans="1:15" s="64" customFormat="1" ht="20.100000000000001" customHeight="1" x14ac:dyDescent="0.3">
      <c r="A42" s="770" t="s">
        <v>19</v>
      </c>
      <c r="B42" s="770"/>
      <c r="C42" s="770"/>
      <c r="D42" s="721"/>
      <c r="E42" s="722"/>
      <c r="F42" s="723"/>
      <c r="G42" s="723"/>
      <c r="H42" s="721"/>
      <c r="I42" s="722"/>
      <c r="J42" s="723"/>
      <c r="K42" s="724"/>
      <c r="L42" s="24"/>
      <c r="M42" s="25"/>
      <c r="N42" s="73"/>
    </row>
    <row r="43" spans="1:15" s="64" customFormat="1" ht="20.100000000000001" customHeight="1" x14ac:dyDescent="0.3">
      <c r="A43" s="761" t="s">
        <v>20</v>
      </c>
      <c r="B43" s="761"/>
      <c r="C43" s="761"/>
      <c r="D43" s="752"/>
      <c r="E43" s="753"/>
      <c r="F43" s="763"/>
      <c r="G43" s="763"/>
      <c r="H43" s="752"/>
      <c r="I43" s="753"/>
      <c r="J43" s="763"/>
      <c r="K43" s="774"/>
      <c r="L43" s="28"/>
      <c r="M43" s="28"/>
      <c r="N43" s="73"/>
    </row>
    <row r="44" spans="1:15" s="64" customFormat="1" ht="20.100000000000001" customHeight="1" x14ac:dyDescent="0.3">
      <c r="A44" s="760" t="s">
        <v>386</v>
      </c>
      <c r="B44" s="760"/>
      <c r="C44" s="760"/>
      <c r="D44" s="777">
        <f>D40+SUM(D41:E43)</f>
        <v>0</v>
      </c>
      <c r="E44" s="778"/>
      <c r="F44" s="775">
        <f>F40+SUM(F41:G43)</f>
        <v>0</v>
      </c>
      <c r="G44" s="776"/>
      <c r="H44" s="777">
        <f>H40+SUM(H41:I43)</f>
        <v>0</v>
      </c>
      <c r="I44" s="778"/>
      <c r="J44" s="775">
        <f>J40+SUM(J41:K43)</f>
        <v>0</v>
      </c>
      <c r="K44" s="779"/>
      <c r="L44" s="46"/>
      <c r="M44" s="46"/>
      <c r="N44" s="73"/>
    </row>
    <row r="45" spans="1:15" s="64" customFormat="1" ht="20.100000000000001" customHeight="1" x14ac:dyDescent="0.3">
      <c r="A45" s="75"/>
      <c r="B45" s="75"/>
      <c r="C45" s="75"/>
      <c r="D45" s="75"/>
      <c r="E45" s="75"/>
      <c r="F45" s="75"/>
      <c r="G45" s="75"/>
      <c r="H45" s="75"/>
      <c r="I45" s="73"/>
      <c r="J45" s="75"/>
      <c r="K45" s="75"/>
      <c r="L45" s="25"/>
      <c r="M45" s="25"/>
      <c r="N45" s="75"/>
      <c r="O45" s="84"/>
    </row>
    <row r="46" spans="1:15" s="64" customFormat="1" ht="20.100000000000001" customHeight="1" x14ac:dyDescent="0.3">
      <c r="A46" s="75"/>
      <c r="B46" s="75"/>
      <c r="C46" s="75"/>
      <c r="D46" s="75"/>
      <c r="E46" s="75"/>
      <c r="F46" s="75"/>
      <c r="G46" s="75"/>
      <c r="H46" s="75"/>
      <c r="I46" s="73"/>
      <c r="J46" s="75"/>
      <c r="K46" s="75"/>
      <c r="L46" s="24"/>
      <c r="M46" s="25"/>
      <c r="N46" s="75"/>
      <c r="O46" s="84"/>
    </row>
    <row r="47" spans="1:15" s="64" customFormat="1" ht="20.100000000000001" customHeight="1" x14ac:dyDescent="0.3">
      <c r="A47" s="736"/>
      <c r="B47" s="736"/>
      <c r="C47" s="736"/>
      <c r="D47" s="736"/>
      <c r="E47" s="736"/>
      <c r="F47" s="736"/>
      <c r="G47" s="736"/>
      <c r="H47" s="736"/>
      <c r="I47" s="736"/>
      <c r="J47" s="736"/>
      <c r="K47" s="736"/>
      <c r="L47" s="24"/>
      <c r="M47" s="25"/>
      <c r="N47" s="75"/>
      <c r="O47" s="84"/>
    </row>
    <row r="48" spans="1:15" s="64" customFormat="1" ht="20.100000000000001" customHeight="1" x14ac:dyDescent="0.3">
      <c r="A48" s="736" t="s">
        <v>383</v>
      </c>
      <c r="B48" s="736"/>
      <c r="C48" s="736"/>
      <c r="D48" s="736"/>
      <c r="E48" s="736"/>
      <c r="F48" s="736"/>
      <c r="G48" s="736"/>
      <c r="H48" s="736"/>
      <c r="I48" s="736"/>
      <c r="J48" s="736"/>
      <c r="K48" s="736"/>
      <c r="L48" s="24"/>
      <c r="M48" s="25"/>
      <c r="N48" s="75"/>
      <c r="O48" s="84"/>
    </row>
    <row r="49" spans="1:21" s="64" customFormat="1" ht="20.100000000000001" customHeight="1" x14ac:dyDescent="0.3">
      <c r="A49" s="75"/>
      <c r="B49" s="75"/>
      <c r="C49" s="75"/>
      <c r="D49" s="75"/>
      <c r="E49" s="75"/>
      <c r="F49" s="75"/>
      <c r="G49" s="75"/>
      <c r="H49" s="75"/>
      <c r="I49" s="73"/>
      <c r="J49" s="75"/>
      <c r="K49" s="75"/>
      <c r="L49" s="24"/>
      <c r="M49" s="25"/>
      <c r="N49" s="75"/>
      <c r="O49" s="84"/>
    </row>
    <row r="50" spans="1:21" s="64" customFormat="1" ht="20.100000000000001" customHeight="1" x14ac:dyDescent="0.3">
      <c r="A50" s="762" t="s">
        <v>385</v>
      </c>
      <c r="B50" s="762"/>
      <c r="C50" s="762"/>
      <c r="D50" s="728" t="s">
        <v>537</v>
      </c>
      <c r="E50" s="728"/>
      <c r="F50" s="728"/>
      <c r="G50" s="728"/>
      <c r="H50" s="728" t="s">
        <v>639</v>
      </c>
      <c r="I50" s="728"/>
      <c r="J50" s="728"/>
      <c r="K50" s="729"/>
      <c r="L50" s="24"/>
      <c r="M50" s="25"/>
      <c r="N50" s="73"/>
    </row>
    <row r="51" spans="1:21" s="64" customFormat="1" ht="24" customHeight="1" x14ac:dyDescent="0.3">
      <c r="A51" s="762"/>
      <c r="B51" s="762"/>
      <c r="C51" s="762"/>
      <c r="D51" s="100" t="s">
        <v>14</v>
      </c>
      <c r="E51" s="101" t="s">
        <v>21</v>
      </c>
      <c r="F51" s="102" t="s">
        <v>15</v>
      </c>
      <c r="G51" s="103" t="s">
        <v>21</v>
      </c>
      <c r="H51" s="104" t="s">
        <v>14</v>
      </c>
      <c r="I51" s="101" t="s">
        <v>21</v>
      </c>
      <c r="J51" s="102" t="s">
        <v>15</v>
      </c>
      <c r="K51" s="271" t="s">
        <v>21</v>
      </c>
      <c r="L51" s="24"/>
      <c r="M51" s="25"/>
      <c r="N51" s="73"/>
    </row>
    <row r="52" spans="1:21" s="64" customFormat="1" ht="20.100000000000001" customHeight="1" x14ac:dyDescent="0.3">
      <c r="A52" s="105" t="s">
        <v>22</v>
      </c>
      <c r="B52" s="105"/>
      <c r="C52" s="106"/>
      <c r="D52" s="11"/>
      <c r="E52" s="11"/>
      <c r="F52" s="11"/>
      <c r="G52" s="12"/>
      <c r="H52" s="13"/>
      <c r="I52" s="11"/>
      <c r="J52" s="11"/>
      <c r="K52" s="272"/>
      <c r="L52" s="31" t="str">
        <f>IF(D40&gt;0,IF(D57&gt;0,IF(AND(D40=D57,D39=E57),"","Attenzione Maschi 2023 in B.1!"),"Compilare Maschi 2023 in B.2"),IF(AND(D40=D57,D39=E57),"","Attenzione Maschi 2023 in B.1!"))</f>
        <v/>
      </c>
      <c r="M52" s="35"/>
      <c r="N52" s="73"/>
    </row>
    <row r="53" spans="1:21" s="64" customFormat="1" ht="20.100000000000001" customHeight="1" x14ac:dyDescent="0.3">
      <c r="A53" s="105" t="s">
        <v>23</v>
      </c>
      <c r="B53" s="105"/>
      <c r="C53" s="106"/>
      <c r="D53" s="11"/>
      <c r="E53" s="11"/>
      <c r="F53" s="11"/>
      <c r="G53" s="12"/>
      <c r="H53" s="13"/>
      <c r="I53" s="11"/>
      <c r="J53" s="11"/>
      <c r="K53" s="272"/>
      <c r="L53" s="53" t="str">
        <f>IF(F40&gt;0, IF(F57&gt;0,IF(AND(F40=F57,F39=G57),"","Attenzione Femmine 2023 in B.1!"),"Compilare Femmine 2023 in B.2"),IF(AND(F40=F57,F39=G57),"","Attenzione Femmine 2023 in B.1!"))</f>
        <v/>
      </c>
      <c r="M53" s="28"/>
      <c r="N53" s="73"/>
    </row>
    <row r="54" spans="1:21" s="64" customFormat="1" ht="20.100000000000001" customHeight="1" x14ac:dyDescent="0.3">
      <c r="A54" s="105" t="s">
        <v>24</v>
      </c>
      <c r="B54" s="105"/>
      <c r="C54" s="106"/>
      <c r="D54" s="11"/>
      <c r="E54" s="11"/>
      <c r="F54" s="11"/>
      <c r="G54" s="12"/>
      <c r="H54" s="13"/>
      <c r="I54" s="11"/>
      <c r="J54" s="11"/>
      <c r="K54" s="272"/>
      <c r="L54" s="53" t="str">
        <f>IF((D39+F39)&gt;0,IF((E57+G57)&gt;0,IF((E57+G57)=(D39+F39),"","Attenzione part-time 2023 in B.2!"),"Compilare part-time 2023 in B.2"),IF((E57+G57)=(D39+F39),"","Attenzione part-time 2023 in B.2!"))</f>
        <v/>
      </c>
      <c r="M54" s="28"/>
      <c r="N54" s="73"/>
    </row>
    <row r="55" spans="1:21" s="64" customFormat="1" ht="20.100000000000001" customHeight="1" x14ac:dyDescent="0.3">
      <c r="A55" s="105" t="s">
        <v>25</v>
      </c>
      <c r="B55" s="105"/>
      <c r="C55" s="106"/>
      <c r="D55" s="11"/>
      <c r="E55" s="11"/>
      <c r="F55" s="11"/>
      <c r="G55" s="12"/>
      <c r="H55" s="13"/>
      <c r="I55" s="11"/>
      <c r="J55" s="11"/>
      <c r="K55" s="272"/>
      <c r="L55" s="53" t="str">
        <f>IF(H40&gt;0, IF(H57&gt;0,IF(AND(H40=H57,H39=I57),"","Attenzione Maschi 2024 in B.1!"),"Compilare Maschi 2024 in B.2"),IF(AND(H40=H57,H39=I57),"","Attenzione Maschi 2024 in B.1!"))</f>
        <v/>
      </c>
      <c r="M55" s="28"/>
      <c r="N55" s="95"/>
      <c r="O55" s="95"/>
      <c r="P55" s="95"/>
      <c r="Q55" s="95"/>
      <c r="R55" s="95"/>
      <c r="S55" s="95"/>
      <c r="T55" s="95"/>
      <c r="U55" s="95"/>
    </row>
    <row r="56" spans="1:21" s="64" customFormat="1" ht="20.100000000000001" customHeight="1" x14ac:dyDescent="0.3">
      <c r="A56" s="105" t="s">
        <v>26</v>
      </c>
      <c r="B56" s="105"/>
      <c r="C56" s="106"/>
      <c r="D56" s="11"/>
      <c r="E56" s="11"/>
      <c r="F56" s="11"/>
      <c r="G56" s="12"/>
      <c r="H56" s="13"/>
      <c r="I56" s="11"/>
      <c r="J56" s="11"/>
      <c r="K56" s="272"/>
      <c r="L56" s="53" t="str">
        <f>IF(J40&gt;0, IF(J57&gt;0,IF(AND(J40=J57,J39=K57),"","Attenzione Femmine 2024 in B.1!"),"Compilare Femmine 2024 in B.2"),IF(AND(J40=J57,J39=K57),"","Attenzione Femmine 2024 in B.1!"))</f>
        <v/>
      </c>
      <c r="M56" s="28"/>
      <c r="N56" s="73"/>
    </row>
    <row r="57" spans="1:21" s="64" customFormat="1" ht="20.100000000000001" customHeight="1" x14ac:dyDescent="0.3">
      <c r="A57" s="755" t="s">
        <v>384</v>
      </c>
      <c r="B57" s="755"/>
      <c r="C57" s="755"/>
      <c r="D57" s="107">
        <f t="shared" ref="D57:J57" si="0">+SUM(D52:D56)</f>
        <v>0</v>
      </c>
      <c r="E57" s="108">
        <f t="shared" si="0"/>
        <v>0</v>
      </c>
      <c r="F57" s="107">
        <f t="shared" si="0"/>
        <v>0</v>
      </c>
      <c r="G57" s="108">
        <f t="shared" si="0"/>
        <v>0</v>
      </c>
      <c r="H57" s="107">
        <f t="shared" si="0"/>
        <v>0</v>
      </c>
      <c r="I57" s="108">
        <f>+SUM(I52:I56)</f>
        <v>0</v>
      </c>
      <c r="J57" s="107">
        <f t="shared" si="0"/>
        <v>0</v>
      </c>
      <c r="K57" s="273">
        <f>+SUM(K52:K56)</f>
        <v>0</v>
      </c>
      <c r="L57" s="53" t="str">
        <f>IF((H39+J39)&gt;0,IF((I57+K57)&gt;0,IF((I57+K57)=(H39+J39),"","Attenzione part-time 2024 in B.2!"),"Compilare part-time 2024 in B.2"),IF((I57+K57)=(H39+J39),"","Attenzione part-time 2024 in B.2!"))</f>
        <v/>
      </c>
      <c r="M57" s="28"/>
      <c r="N57" s="73"/>
    </row>
    <row r="58" spans="1:21" ht="20.100000000000001" customHeight="1" x14ac:dyDescent="0.3"/>
    <row r="59" spans="1:21" s="111" customFormat="1" ht="20.100000000000001" customHeight="1" x14ac:dyDescent="0.3">
      <c r="A59" s="736" t="s">
        <v>640</v>
      </c>
      <c r="B59" s="736"/>
      <c r="C59" s="736"/>
      <c r="D59" s="736"/>
      <c r="E59" s="736"/>
      <c r="F59" s="736"/>
      <c r="G59" s="736"/>
      <c r="H59" s="736"/>
      <c r="I59" s="736"/>
      <c r="J59" s="736"/>
      <c r="K59" s="736"/>
      <c r="L59" s="34"/>
      <c r="M59" s="25"/>
      <c r="N59" s="109"/>
      <c r="O59" s="110"/>
    </row>
    <row r="60" spans="1:21" s="315" customFormat="1" ht="27" customHeight="1" x14ac:dyDescent="0.3">
      <c r="A60" s="754" t="s">
        <v>522</v>
      </c>
      <c r="B60" s="754"/>
      <c r="C60" s="754"/>
      <c r="D60" s="754"/>
      <c r="E60" s="754"/>
      <c r="F60" s="754"/>
      <c r="G60" s="754"/>
      <c r="H60" s="754"/>
      <c r="I60" s="754"/>
      <c r="J60" s="754"/>
      <c r="K60" s="754"/>
      <c r="L60" s="754"/>
      <c r="M60" s="63"/>
      <c r="N60" s="316"/>
      <c r="P60" s="316"/>
      <c r="Q60" s="316"/>
      <c r="R60" s="316"/>
    </row>
    <row r="61" spans="1:21" s="112" customFormat="1" ht="20.100000000000001" customHeight="1" x14ac:dyDescent="0.3">
      <c r="B61" s="88" t="s">
        <v>380</v>
      </c>
      <c r="C61" s="113"/>
      <c r="D61" s="113"/>
      <c r="E61" s="113"/>
      <c r="F61" s="113"/>
      <c r="G61" s="113"/>
      <c r="H61" s="113"/>
      <c r="I61" s="771"/>
      <c r="J61" s="772"/>
      <c r="K61" s="114"/>
      <c r="L61" s="648" t="str">
        <f>IF((I61+I63)&gt;0, IF((H44+J44-D44-F44)=(I61-I63),"","Attenzione: dati non coerenti con variazione tra 31.12.2023 e 31.12.2024 del totale dipendenti ricavabile da B.1"),"")</f>
        <v/>
      </c>
      <c r="M61" s="30"/>
      <c r="N61" s="115"/>
      <c r="O61" s="115"/>
      <c r="P61" s="115"/>
      <c r="Q61" s="115"/>
      <c r="R61" s="115"/>
    </row>
    <row r="62" spans="1:21" s="112" customFormat="1" ht="20.100000000000001" customHeight="1" x14ac:dyDescent="0.3">
      <c r="B62" s="88"/>
      <c r="C62" s="113"/>
      <c r="D62" s="113"/>
      <c r="E62" s="113"/>
      <c r="F62" s="113"/>
      <c r="G62" s="113"/>
      <c r="H62" s="113"/>
      <c r="I62" s="116"/>
      <c r="J62" s="116"/>
      <c r="K62" s="114"/>
      <c r="L62" s="648"/>
      <c r="M62" s="30"/>
      <c r="N62" s="115"/>
      <c r="O62" s="115"/>
      <c r="P62" s="115"/>
      <c r="Q62" s="115"/>
      <c r="R62" s="115"/>
    </row>
    <row r="63" spans="1:21" s="112" customFormat="1" ht="20.100000000000001" customHeight="1" x14ac:dyDescent="0.3">
      <c r="B63" s="88" t="s">
        <v>521</v>
      </c>
      <c r="C63" s="117"/>
      <c r="D63" s="117"/>
      <c r="E63" s="117"/>
      <c r="F63" s="117"/>
      <c r="G63" s="117"/>
      <c r="H63" s="117"/>
      <c r="I63" s="771"/>
      <c r="J63" s="772"/>
      <c r="L63" s="648"/>
      <c r="M63" s="28"/>
      <c r="N63" s="115"/>
      <c r="P63" s="115"/>
      <c r="Q63" s="115"/>
      <c r="R63" s="115"/>
    </row>
    <row r="64" spans="1:21" s="112" customFormat="1" ht="20.100000000000001" customHeight="1" x14ac:dyDescent="0.3">
      <c r="A64" s="121"/>
      <c r="B64" s="120"/>
      <c r="C64" s="266"/>
      <c r="D64" s="117"/>
      <c r="E64" s="117"/>
      <c r="F64" s="117"/>
      <c r="G64" s="117"/>
      <c r="L64" s="45"/>
      <c r="M64" s="45"/>
      <c r="N64" s="115"/>
      <c r="O64" s="119"/>
      <c r="P64" s="115"/>
      <c r="Q64" s="115"/>
      <c r="R64" s="115"/>
    </row>
    <row r="65" spans="1:20" s="112" customFormat="1" ht="20.100000000000001" customHeight="1" x14ac:dyDescent="0.3">
      <c r="B65" s="317" t="s">
        <v>545</v>
      </c>
      <c r="C65" s="247" t="s">
        <v>387</v>
      </c>
      <c r="D65" s="117"/>
      <c r="E65" s="117"/>
      <c r="F65" s="117"/>
      <c r="G65" s="117"/>
      <c r="H65" s="117"/>
      <c r="I65" s="766"/>
      <c r="J65" s="767"/>
      <c r="L65" s="648" t="str">
        <f>IF(OR(I61+I63&gt;0,I65+I66&gt;0), IF(AND(I65&lt;=I63,I66&lt;=I63,I65+I66&lt;=I63),"","Attenzione: dati non coerenti con dipendenti cessati"),"")</f>
        <v/>
      </c>
      <c r="M65" s="45"/>
      <c r="N65" s="115"/>
      <c r="O65" s="119"/>
      <c r="P65" s="115"/>
      <c r="Q65" s="115"/>
      <c r="R65" s="115"/>
    </row>
    <row r="66" spans="1:20" s="112" customFormat="1" ht="20.100000000000001" customHeight="1" x14ac:dyDescent="0.3">
      <c r="B66" s="120"/>
      <c r="C66" s="247" t="s">
        <v>533</v>
      </c>
      <c r="D66" s="117"/>
      <c r="E66" s="117"/>
      <c r="F66" s="30"/>
      <c r="G66" s="117"/>
      <c r="H66" s="117"/>
      <c r="I66" s="766"/>
      <c r="J66" s="767"/>
      <c r="L66" s="648"/>
      <c r="M66" s="45"/>
      <c r="N66" s="115"/>
      <c r="O66" s="119"/>
      <c r="P66" s="115"/>
      <c r="Q66" s="115"/>
      <c r="R66" s="115"/>
    </row>
    <row r="67" spans="1:20" s="112" customFormat="1" ht="20.100000000000001" customHeight="1" x14ac:dyDescent="0.3">
      <c r="B67" s="122"/>
      <c r="C67" s="30"/>
      <c r="D67" s="30"/>
      <c r="E67" s="30"/>
      <c r="F67" s="30"/>
      <c r="G67" s="30"/>
      <c r="H67" s="30"/>
      <c r="I67" s="123"/>
      <c r="J67" s="124"/>
      <c r="L67" s="36"/>
      <c r="M67" s="36"/>
      <c r="T67" s="119"/>
    </row>
    <row r="68" spans="1:20" s="112" customFormat="1" ht="20.100000000000001" customHeight="1" x14ac:dyDescent="0.3">
      <c r="A68" s="773" t="s">
        <v>641</v>
      </c>
      <c r="B68" s="773"/>
      <c r="C68" s="773"/>
      <c r="D68" s="773"/>
      <c r="E68" s="773"/>
      <c r="F68" s="773"/>
      <c r="G68" s="773"/>
      <c r="H68" s="122"/>
      <c r="I68" s="313" t="str">
        <f>IF(ISERROR((I61+I63)/(D44+F44)),"",(I61+I63)/(D44+F44))</f>
        <v/>
      </c>
      <c r="L68" s="30"/>
      <c r="M68" s="30"/>
      <c r="N68" s="115"/>
      <c r="O68" s="115"/>
      <c r="P68" s="115"/>
      <c r="Q68" s="115"/>
      <c r="R68" s="115"/>
    </row>
    <row r="69" spans="1:20" s="112" customFormat="1" ht="20.100000000000001" customHeight="1" x14ac:dyDescent="0.3">
      <c r="A69" s="125"/>
      <c r="B69" s="126"/>
      <c r="C69" s="30"/>
      <c r="D69" s="127"/>
      <c r="E69" s="126"/>
      <c r="F69" s="126"/>
      <c r="G69" s="122"/>
      <c r="H69" s="122"/>
      <c r="I69" s="122"/>
      <c r="L69" s="30"/>
      <c r="M69" s="30"/>
      <c r="N69" s="115"/>
      <c r="O69" s="115"/>
      <c r="P69" s="115"/>
      <c r="Q69" s="115"/>
      <c r="R69" s="115"/>
    </row>
    <row r="70" spans="1:20" ht="20.100000000000001" customHeight="1" x14ac:dyDescent="0.3">
      <c r="A70" s="736"/>
      <c r="B70" s="736"/>
      <c r="C70" s="736"/>
      <c r="D70" s="736"/>
      <c r="E70" s="736"/>
      <c r="F70" s="736"/>
      <c r="G70" s="736"/>
      <c r="H70" s="736"/>
      <c r="I70" s="736"/>
      <c r="J70" s="736"/>
      <c r="K70" s="736"/>
      <c r="M70" s="48"/>
    </row>
    <row r="71" spans="1:20" ht="23.4" customHeight="1" x14ac:dyDescent="0.3">
      <c r="A71" s="736" t="s">
        <v>659</v>
      </c>
      <c r="B71" s="736" t="b">
        <v>0</v>
      </c>
      <c r="C71" s="736"/>
      <c r="D71" s="736" t="b">
        <v>0</v>
      </c>
      <c r="E71" s="736"/>
      <c r="F71" s="736"/>
      <c r="G71" s="736"/>
      <c r="H71" s="736"/>
      <c r="I71" s="736"/>
      <c r="J71" s="736"/>
      <c r="K71" s="736"/>
      <c r="M71" s="48"/>
    </row>
    <row r="72" spans="1:20" ht="23.4" customHeight="1" x14ac:dyDescent="0.3">
      <c r="B72" s="274" t="s">
        <v>538</v>
      </c>
      <c r="C72" s="128"/>
      <c r="D72" s="128"/>
      <c r="E72" s="128"/>
      <c r="H72" s="36"/>
      <c r="M72" s="48"/>
    </row>
    <row r="73" spans="1:20" ht="23.4" customHeight="1" x14ac:dyDescent="0.3">
      <c r="A73" s="249" t="s">
        <v>8</v>
      </c>
      <c r="B73" s="298" t="b">
        <v>0</v>
      </c>
      <c r="C73" s="249" t="s">
        <v>9</v>
      </c>
      <c r="D73" s="298" t="b">
        <v>0</v>
      </c>
      <c r="E73" s="85" t="s">
        <v>539</v>
      </c>
      <c r="F73" s="357"/>
      <c r="G73" s="275"/>
      <c r="H73" s="36"/>
      <c r="K73" s="648" t="str">
        <f>IF(P73+Q73&gt;1,"Scegliere una sola opzione",IF(AND(Q73=1,F73=0),"Indicare il numero di lavoratori somministrati a tempo determinato",IF(AND(Q73=0,P73=1,F73&gt;0),"Attenzione: risposte non coerenti tra loro","")))</f>
        <v/>
      </c>
      <c r="L73" s="648"/>
      <c r="M73" s="648"/>
      <c r="N73" s="77" t="str">
        <f>+IF(B73=TRUE,"1","0")</f>
        <v>0</v>
      </c>
      <c r="O73" s="77" t="str">
        <f>+IF(D73=TRUE,"1","0")</f>
        <v>0</v>
      </c>
      <c r="P73" s="96">
        <f>N73*1</f>
        <v>0</v>
      </c>
      <c r="Q73" s="96">
        <f>O73*1</f>
        <v>0</v>
      </c>
    </row>
    <row r="74" spans="1:20" ht="14.4" customHeight="1" x14ac:dyDescent="0.3">
      <c r="A74" s="128"/>
      <c r="B74" s="128"/>
      <c r="C74" s="249"/>
      <c r="D74" s="262" t="b">
        <v>0</v>
      </c>
      <c r="E74" s="249"/>
      <c r="F74" s="276"/>
      <c r="G74" s="116"/>
      <c r="I74" s="128"/>
      <c r="M74" s="48"/>
      <c r="P74" s="94"/>
      <c r="Q74" s="94"/>
    </row>
    <row r="75" spans="1:20" ht="23.4" customHeight="1" x14ac:dyDescent="0.3">
      <c r="A75" s="70"/>
      <c r="B75" s="274" t="s">
        <v>540</v>
      </c>
      <c r="C75" s="70"/>
      <c r="D75" s="70"/>
      <c r="E75" s="249"/>
      <c r="F75" s="116"/>
      <c r="I75" s="128"/>
      <c r="M75" s="48"/>
      <c r="P75" s="94"/>
      <c r="Q75" s="94"/>
    </row>
    <row r="76" spans="1:20" ht="26.4" customHeight="1" x14ac:dyDescent="0.3">
      <c r="A76" s="249" t="s">
        <v>8</v>
      </c>
      <c r="B76" s="298" t="b">
        <v>0</v>
      </c>
      <c r="C76" s="249" t="s">
        <v>9</v>
      </c>
      <c r="D76" s="298" t="b">
        <v>0</v>
      </c>
      <c r="E76" s="85" t="s">
        <v>539</v>
      </c>
      <c r="F76" s="358"/>
      <c r="G76" s="275"/>
      <c r="K76" s="648" t="str">
        <f>IF(P76+Q76&gt;1,"Scegliere una sola opzione",IF(AND(Q76=1,F76=0),"Indicare il numero di lavoratori somministrati a tempo indeterminato",IF(AND(Q76=0,P76=1,F76&gt;0),"Attenzione: risposte non coerenti tra loro","")))</f>
        <v/>
      </c>
      <c r="L76" s="648"/>
      <c r="M76" s="648"/>
      <c r="N76" s="77" t="str">
        <f>+IF(B76=TRUE,"1","0")</f>
        <v>0</v>
      </c>
      <c r="O76" s="77" t="str">
        <f>+IF(D76=TRUE,"1","0")</f>
        <v>0</v>
      </c>
      <c r="P76" s="96">
        <f>N76*1</f>
        <v>0</v>
      </c>
      <c r="Q76" s="96">
        <f>O76*1</f>
        <v>0</v>
      </c>
    </row>
    <row r="77" spans="1:20" s="112" customFormat="1" ht="23.4" customHeight="1" x14ac:dyDescent="0.3">
      <c r="A77" s="129"/>
      <c r="B77" s="122"/>
      <c r="C77" s="122"/>
      <c r="E77" s="122"/>
      <c r="F77" s="122"/>
      <c r="G77" s="122"/>
      <c r="H77" s="122"/>
      <c r="I77" s="122"/>
      <c r="J77" s="122"/>
      <c r="L77" s="30"/>
      <c r="M77" s="30"/>
      <c r="N77" s="115"/>
      <c r="O77" s="115"/>
      <c r="P77" s="115"/>
      <c r="Q77" s="115"/>
      <c r="R77" s="115"/>
    </row>
    <row r="78" spans="1:20" s="36" customFormat="1" ht="20.100000000000001" customHeight="1" x14ac:dyDescent="0.3">
      <c r="A78" s="261"/>
      <c r="J78" s="131"/>
      <c r="L78" s="41"/>
      <c r="M78" s="41"/>
      <c r="Q78" s="85"/>
      <c r="R78" s="30"/>
    </row>
    <row r="79" spans="1:20" s="36" customFormat="1" ht="20.100000000000001" hidden="1" customHeight="1" x14ac:dyDescent="0.3">
      <c r="A79" s="130"/>
      <c r="J79" s="131"/>
      <c r="L79" s="41"/>
      <c r="M79" s="41"/>
      <c r="Q79" s="85"/>
      <c r="R79" s="30"/>
    </row>
    <row r="80" spans="1:20" s="36" customFormat="1" ht="20.100000000000001" hidden="1" customHeight="1" x14ac:dyDescent="0.3">
      <c r="A80" s="113"/>
      <c r="J80" s="131"/>
      <c r="L80" s="41"/>
      <c r="M80" s="41"/>
      <c r="Q80" s="85"/>
      <c r="R80" s="30"/>
    </row>
    <row r="81" spans="1:24" s="36" customFormat="1" ht="20.100000000000001" hidden="1" customHeight="1" x14ac:dyDescent="0.3">
      <c r="A81" s="113"/>
      <c r="J81" s="131"/>
      <c r="K81" s="41"/>
      <c r="M81" s="41"/>
      <c r="Q81" s="85"/>
      <c r="R81" s="30"/>
    </row>
    <row r="82" spans="1:24" s="36" customFormat="1" ht="20.100000000000001" hidden="1" customHeight="1" x14ac:dyDescent="0.3">
      <c r="A82" s="113"/>
      <c r="J82" s="131"/>
      <c r="K82" s="41"/>
      <c r="M82" s="41"/>
      <c r="Q82" s="85"/>
      <c r="R82" s="30"/>
    </row>
    <row r="83" spans="1:24" s="112" customFormat="1" ht="20.100000000000001" hidden="1" customHeight="1" x14ac:dyDescent="0.3">
      <c r="B83" s="122"/>
      <c r="E83" s="133"/>
      <c r="F83" s="124"/>
      <c r="G83" s="124"/>
      <c r="L83" s="36"/>
      <c r="M83" s="66"/>
      <c r="N83" s="88"/>
      <c r="O83" s="77"/>
      <c r="P83" s="73"/>
      <c r="Q83" s="73"/>
      <c r="R83" s="115"/>
    </row>
    <row r="84" spans="1:24" s="36" customFormat="1" ht="20.100000000000001" hidden="1" customHeight="1" x14ac:dyDescent="0.3">
      <c r="A84" s="679"/>
      <c r="B84" s="679"/>
      <c r="C84" s="679"/>
      <c r="D84" s="679"/>
      <c r="E84" s="679"/>
      <c r="F84" s="679"/>
      <c r="G84" s="679"/>
      <c r="H84" s="679"/>
      <c r="I84" s="679"/>
      <c r="J84" s="679"/>
      <c r="K84" s="679"/>
      <c r="L84" s="30"/>
      <c r="M84" s="30"/>
      <c r="N84" s="117"/>
      <c r="O84" s="117"/>
      <c r="P84" s="134"/>
      <c r="Q84" s="134"/>
      <c r="R84" s="30"/>
    </row>
    <row r="85" spans="1:24" s="136" customFormat="1" ht="20.100000000000001" hidden="1" customHeight="1" x14ac:dyDescent="0.3">
      <c r="A85" s="135"/>
      <c r="B85" s="135"/>
      <c r="C85" s="135"/>
      <c r="D85" s="135"/>
      <c r="E85" s="135"/>
      <c r="F85" s="135"/>
      <c r="G85" s="135"/>
      <c r="H85" s="131"/>
      <c r="I85" s="262"/>
      <c r="J85" s="131"/>
      <c r="K85" s="262"/>
      <c r="L85" s="41" t="str">
        <f>IF(P85+Q85&gt;1,"Scegliere una sola opzione","")</f>
        <v/>
      </c>
      <c r="M85" s="41"/>
      <c r="N85" s="118"/>
      <c r="O85" s="118"/>
      <c r="P85" s="118"/>
      <c r="Q85" s="118"/>
      <c r="R85" s="38"/>
    </row>
    <row r="86" spans="1:24" s="112" customFormat="1" ht="20.100000000000001" hidden="1" customHeight="1" x14ac:dyDescent="0.3">
      <c r="I86" s="121"/>
      <c r="L86" s="36"/>
      <c r="M86" s="36"/>
      <c r="O86" s="115"/>
      <c r="P86" s="115"/>
      <c r="Q86" s="115"/>
      <c r="R86" s="115"/>
    </row>
    <row r="87" spans="1:24" s="111" customFormat="1" ht="20.100000000000001" customHeight="1" x14ac:dyDescent="0.3">
      <c r="A87" s="801" t="s">
        <v>708</v>
      </c>
      <c r="B87" s="801"/>
      <c r="C87" s="801"/>
      <c r="D87" s="801"/>
      <c r="E87" s="801"/>
      <c r="F87" s="801"/>
      <c r="G87" s="801"/>
      <c r="H87" s="801"/>
      <c r="I87" s="801"/>
      <c r="J87" s="801"/>
      <c r="K87" s="801"/>
      <c r="L87" s="24"/>
      <c r="M87" s="25"/>
    </row>
    <row r="88" spans="1:24" s="137" customFormat="1" ht="20.100000000000001" customHeight="1" x14ac:dyDescent="0.3">
      <c r="A88" s="807" t="s">
        <v>524</v>
      </c>
      <c r="B88" s="807"/>
      <c r="C88" s="807"/>
      <c r="D88" s="807"/>
      <c r="E88" s="807"/>
      <c r="F88" s="807"/>
      <c r="G88" s="807"/>
      <c r="H88" s="807"/>
      <c r="I88" s="807"/>
      <c r="J88" s="807"/>
      <c r="K88" s="807"/>
      <c r="L88" s="52"/>
      <c r="M88" s="67"/>
      <c r="N88" s="49"/>
      <c r="O88" s="49"/>
      <c r="P88" s="49"/>
      <c r="Q88" s="49"/>
      <c r="R88" s="49"/>
      <c r="S88" s="49"/>
      <c r="T88" s="49"/>
      <c r="U88" s="49"/>
      <c r="V88" s="49"/>
      <c r="W88" s="49"/>
      <c r="X88" s="49"/>
    </row>
    <row r="89" spans="1:24" s="137" customFormat="1" ht="9.75" customHeight="1" x14ac:dyDescent="0.3">
      <c r="A89" s="138"/>
      <c r="B89" s="138"/>
      <c r="C89" s="138"/>
      <c r="D89" s="138"/>
      <c r="E89" s="138"/>
      <c r="F89" s="138"/>
      <c r="G89" s="138"/>
      <c r="H89" s="138"/>
      <c r="I89" s="139"/>
      <c r="J89" s="138"/>
      <c r="K89" s="138"/>
      <c r="L89" s="52"/>
      <c r="M89" s="67"/>
      <c r="N89" s="70"/>
      <c r="O89" s="70"/>
      <c r="P89" s="70"/>
      <c r="Q89" s="70"/>
      <c r="R89" s="70"/>
      <c r="S89" s="70"/>
      <c r="T89" s="70"/>
      <c r="U89" s="49"/>
      <c r="V89" s="49"/>
      <c r="W89" s="49"/>
      <c r="X89" s="49"/>
    </row>
    <row r="90" spans="1:24" s="111" customFormat="1" ht="20.100000000000001" customHeight="1" x14ac:dyDescent="0.3">
      <c r="A90" s="260" t="s">
        <v>523</v>
      </c>
      <c r="B90" s="140"/>
      <c r="C90" s="140"/>
      <c r="D90" s="140"/>
      <c r="E90" s="140"/>
      <c r="F90" s="140"/>
      <c r="G90" s="140"/>
      <c r="H90" s="140"/>
      <c r="I90" s="70"/>
      <c r="J90" s="140"/>
      <c r="K90" s="140"/>
      <c r="L90" s="24"/>
      <c r="M90" s="47"/>
      <c r="N90" s="140"/>
      <c r="O90" s="141"/>
      <c r="P90" s="70"/>
      <c r="Q90" s="70"/>
      <c r="R90" s="70"/>
      <c r="S90" s="70"/>
      <c r="T90" s="70"/>
      <c r="U90" s="70"/>
      <c r="V90" s="70"/>
      <c r="W90" s="70"/>
      <c r="X90" s="70"/>
    </row>
    <row r="91" spans="1:24" s="111" customFormat="1" ht="33" customHeight="1" x14ac:dyDescent="0.3">
      <c r="A91" s="817"/>
      <c r="B91" s="817"/>
      <c r="C91" s="817"/>
      <c r="D91" s="817"/>
      <c r="E91" s="817"/>
      <c r="F91" s="817"/>
      <c r="G91" s="817"/>
      <c r="H91" s="818" t="s">
        <v>27</v>
      </c>
      <c r="I91" s="818"/>
      <c r="J91" s="819" t="s">
        <v>26</v>
      </c>
      <c r="K91" s="820"/>
      <c r="L91" s="24"/>
      <c r="M91" s="47"/>
      <c r="N91" s="70" t="s">
        <v>28</v>
      </c>
      <c r="O91" s="50"/>
      <c r="P91" s="50"/>
      <c r="Q91" s="50"/>
      <c r="R91" s="70"/>
      <c r="S91" s="70"/>
      <c r="T91" s="70"/>
      <c r="U91" s="70"/>
      <c r="V91" s="70"/>
      <c r="W91" s="70"/>
      <c r="X91" s="70"/>
    </row>
    <row r="92" spans="1:24" s="111" customFormat="1" ht="20.100000000000001" customHeight="1" x14ac:dyDescent="0.3">
      <c r="A92" s="690" t="s">
        <v>642</v>
      </c>
      <c r="B92" s="690"/>
      <c r="C92" s="690"/>
      <c r="D92" s="690"/>
      <c r="E92" s="690"/>
      <c r="F92" s="690"/>
      <c r="G92" s="691"/>
      <c r="H92" s="694"/>
      <c r="I92" s="695"/>
      <c r="J92" s="694"/>
      <c r="K92" s="695"/>
      <c r="L92" s="53" t="str">
        <f>IF(F104+G104+H104+I104=0,IF(H92&gt;0,"Nessun quadro/impieg./intermedio FT in B.2!",""),IF(H92=0,"Compilare Ferie Quadri/Impiegati/Intermedi",""))</f>
        <v/>
      </c>
      <c r="M92" s="68"/>
      <c r="N92" s="688" t="s">
        <v>29</v>
      </c>
      <c r="O92" s="688"/>
      <c r="P92" s="688"/>
      <c r="Q92" s="688"/>
      <c r="R92" s="688"/>
      <c r="S92" s="688"/>
      <c r="T92" s="70"/>
      <c r="U92" s="70"/>
      <c r="V92" s="70"/>
      <c r="W92" s="70"/>
      <c r="X92" s="70"/>
    </row>
    <row r="93" spans="1:24" s="111" customFormat="1" ht="20.100000000000001" customHeight="1" x14ac:dyDescent="0.3">
      <c r="A93" s="692"/>
      <c r="B93" s="692"/>
      <c r="C93" s="692"/>
      <c r="D93" s="692"/>
      <c r="E93" s="692"/>
      <c r="F93" s="692"/>
      <c r="G93" s="693"/>
      <c r="H93" s="696"/>
      <c r="I93" s="697"/>
      <c r="J93" s="696"/>
      <c r="K93" s="697"/>
      <c r="L93" s="53" t="str">
        <f>IF(J104+K104=0,IF(J92&gt;0,"Nessun Operaio FT in B.2!",""),IF(J92=0,"Compilare Ferie Operai",""))</f>
        <v/>
      </c>
      <c r="M93" s="68"/>
      <c r="N93" s="689" t="s">
        <v>30</v>
      </c>
      <c r="O93" s="689"/>
      <c r="P93" s="689"/>
      <c r="Q93" s="70"/>
      <c r="R93" s="70"/>
      <c r="S93" s="70"/>
      <c r="T93" s="70"/>
      <c r="U93" s="70"/>
      <c r="V93" s="70"/>
      <c r="W93" s="70"/>
      <c r="X93" s="70"/>
    </row>
    <row r="94" spans="1:24" s="111" customFormat="1" ht="20.100000000000001" customHeight="1" x14ac:dyDescent="0.25">
      <c r="A94" s="690" t="s">
        <v>500</v>
      </c>
      <c r="B94" s="690"/>
      <c r="C94" s="690"/>
      <c r="D94" s="690"/>
      <c r="E94" s="690"/>
      <c r="F94" s="690"/>
      <c r="G94" s="691"/>
      <c r="H94" s="705"/>
      <c r="I94" s="706"/>
      <c r="J94" s="705"/>
      <c r="K94" s="706"/>
      <c r="L94" s="53" t="str">
        <f>IF(F104+G104+H104+I104=0,IF(H94&gt;0,"Nessun quadro/impiegato/intermedio in B.2!",""),IF(H94=0,"Compilare Orario Quadri/Impiegati/Intermedi",IF(H94&gt;48,"Orario settimanale &gt; 48 ore?","")))</f>
        <v/>
      </c>
      <c r="M94" s="68"/>
      <c r="N94" s="142"/>
      <c r="O94" s="143" t="s">
        <v>31</v>
      </c>
      <c r="P94" s="144" t="s">
        <v>32</v>
      </c>
      <c r="Q94" s="70"/>
      <c r="R94" s="70"/>
      <c r="S94" s="70"/>
      <c r="T94" s="70"/>
      <c r="U94" s="70"/>
      <c r="V94" s="70"/>
      <c r="W94" s="70"/>
      <c r="X94" s="70"/>
    </row>
    <row r="95" spans="1:24" s="111" customFormat="1" ht="20.100000000000001" customHeight="1" x14ac:dyDescent="0.3">
      <c r="A95" s="703"/>
      <c r="B95" s="703"/>
      <c r="C95" s="703"/>
      <c r="D95" s="703"/>
      <c r="E95" s="703"/>
      <c r="F95" s="703"/>
      <c r="G95" s="704"/>
      <c r="H95" s="707"/>
      <c r="I95" s="708"/>
      <c r="J95" s="707"/>
      <c r="K95" s="708"/>
      <c r="L95" s="53" t="str">
        <f>IF(J104+K104=0,IF(J94&gt;0,"Nessun operaio in B.2!",""),IF(J94=0,"Compilare Orario Operai",IF(J94&gt;48,"Orario settimanale &gt; 48?","")))</f>
        <v/>
      </c>
      <c r="M95" s="68"/>
      <c r="N95" s="145" t="s">
        <v>33</v>
      </c>
      <c r="O95" s="146" t="e">
        <f>H92/(F104+G104+H104+I104)</f>
        <v>#DIV/0!</v>
      </c>
      <c r="P95" s="147" t="e">
        <f>J92/(J104+K104)</f>
        <v>#DIV/0!</v>
      </c>
      <c r="Q95" s="70"/>
      <c r="R95" s="70"/>
      <c r="S95" s="70"/>
      <c r="T95" s="70"/>
      <c r="U95" s="70"/>
      <c r="V95" s="70"/>
      <c r="W95" s="70"/>
      <c r="X95" s="70"/>
    </row>
    <row r="96" spans="1:24" s="111" customFormat="1" ht="32.25" customHeight="1" x14ac:dyDescent="0.3">
      <c r="A96" s="709" t="s">
        <v>493</v>
      </c>
      <c r="B96" s="709"/>
      <c r="C96" s="709"/>
      <c r="D96" s="709"/>
      <c r="E96" s="709"/>
      <c r="F96" s="709"/>
      <c r="G96" s="710"/>
      <c r="H96" s="711"/>
      <c r="I96" s="712"/>
      <c r="J96" s="713"/>
      <c r="K96" s="712"/>
      <c r="L96" s="52"/>
      <c r="M96" s="47"/>
      <c r="N96" s="145" t="s">
        <v>34</v>
      </c>
      <c r="O96" s="146" t="e">
        <f>H94/(F104+G104+H104+I104)</f>
        <v>#DIV/0!</v>
      </c>
      <c r="P96" s="147" t="e">
        <f>J94/(J104+K104)</f>
        <v>#DIV/0!</v>
      </c>
      <c r="Q96" s="70"/>
      <c r="R96" s="70"/>
      <c r="S96" s="70"/>
      <c r="T96" s="70"/>
      <c r="U96" s="70"/>
      <c r="V96" s="70"/>
      <c r="W96" s="70"/>
      <c r="X96" s="70"/>
    </row>
    <row r="97" spans="1:30" s="111" customFormat="1" ht="20.100000000000001" customHeight="1" x14ac:dyDescent="0.25">
      <c r="A97" s="701" t="s">
        <v>492</v>
      </c>
      <c r="B97" s="701"/>
      <c r="C97" s="701"/>
      <c r="D97" s="701"/>
      <c r="E97" s="701"/>
      <c r="F97" s="701"/>
      <c r="G97" s="701"/>
      <c r="H97" s="701"/>
      <c r="I97" s="701"/>
      <c r="J97" s="701"/>
      <c r="K97" s="701"/>
      <c r="L97" s="24"/>
      <c r="M97" s="47"/>
      <c r="N97" s="70"/>
      <c r="O97" s="48"/>
      <c r="P97" s="48"/>
      <c r="Q97" s="70"/>
      <c r="R97" s="70"/>
      <c r="S97" s="70"/>
      <c r="T97" s="70"/>
      <c r="U97" s="70"/>
      <c r="V97" s="70"/>
      <c r="W97" s="70"/>
      <c r="X97" s="70"/>
    </row>
    <row r="98" spans="1:30" s="111" customFormat="1" ht="20.100000000000001" customHeight="1" x14ac:dyDescent="0.25">
      <c r="A98" s="140"/>
      <c r="B98" s="140"/>
      <c r="C98" s="140"/>
      <c r="D98" s="140"/>
      <c r="E98" s="140"/>
      <c r="F98" s="140"/>
      <c r="G98" s="140"/>
      <c r="H98" s="140"/>
      <c r="I98" s="70"/>
      <c r="J98" s="140"/>
      <c r="K98" s="140"/>
      <c r="L98" s="24"/>
      <c r="M98" s="47"/>
      <c r="N98" s="140"/>
      <c r="O98" s="148"/>
      <c r="P98" s="48"/>
      <c r="Q98" s="70"/>
      <c r="R98" s="70"/>
      <c r="S98" s="70"/>
      <c r="T98" s="70"/>
      <c r="U98" s="70"/>
      <c r="V98" s="70"/>
      <c r="W98" s="70"/>
      <c r="X98" s="70"/>
    </row>
    <row r="99" spans="1:30" s="111" customFormat="1" ht="30.75" customHeight="1" x14ac:dyDescent="0.3">
      <c r="A99" s="702" t="s">
        <v>643</v>
      </c>
      <c r="B99" s="702"/>
      <c r="C99" s="702"/>
      <c r="D99" s="702"/>
      <c r="E99" s="702"/>
      <c r="F99" s="702"/>
      <c r="G99" s="702"/>
      <c r="H99" s="702"/>
      <c r="I99" s="702"/>
      <c r="J99" s="702"/>
      <c r="K99" s="702"/>
      <c r="L99" s="24"/>
      <c r="M99" s="47"/>
      <c r="N99" s="687"/>
      <c r="O99" s="687"/>
      <c r="P99" s="680" t="s">
        <v>35</v>
      </c>
      <c r="Q99" s="680"/>
      <c r="R99" s="681"/>
      <c r="S99" s="680" t="s">
        <v>23</v>
      </c>
      <c r="T99" s="680"/>
      <c r="U99" s="681"/>
      <c r="V99" s="680" t="s">
        <v>36</v>
      </c>
      <c r="W99" s="680"/>
      <c r="X99" s="681"/>
      <c r="Y99" s="680" t="s">
        <v>26</v>
      </c>
      <c r="Z99" s="680"/>
      <c r="AA99" s="681"/>
      <c r="AC99" s="404" t="s">
        <v>648</v>
      </c>
      <c r="AD99" s="405">
        <v>366</v>
      </c>
    </row>
    <row r="100" spans="1:30" s="111" customFormat="1" ht="29.25" customHeight="1" x14ac:dyDescent="0.3">
      <c r="A100" s="682" t="s">
        <v>37</v>
      </c>
      <c r="B100" s="682"/>
      <c r="C100" s="682"/>
      <c r="D100" s="682"/>
      <c r="E100" s="682"/>
      <c r="F100" s="682"/>
      <c r="G100" s="682"/>
      <c r="H100" s="682"/>
      <c r="I100" s="682"/>
      <c r="J100" s="682"/>
      <c r="K100" s="682"/>
      <c r="L100" s="24"/>
      <c r="M100" s="47"/>
      <c r="N100" s="687"/>
      <c r="O100" s="687"/>
      <c r="P100" s="149" t="s">
        <v>14</v>
      </c>
      <c r="Q100" s="150" t="s">
        <v>15</v>
      </c>
      <c r="R100" s="151" t="s">
        <v>35</v>
      </c>
      <c r="S100" s="149" t="s">
        <v>14</v>
      </c>
      <c r="T100" s="150" t="s">
        <v>15</v>
      </c>
      <c r="U100" s="151" t="s">
        <v>35</v>
      </c>
      <c r="V100" s="149" t="s">
        <v>14</v>
      </c>
      <c r="W100" s="150" t="s">
        <v>15</v>
      </c>
      <c r="X100" s="151" t="s">
        <v>35</v>
      </c>
      <c r="Y100" s="149" t="s">
        <v>14</v>
      </c>
      <c r="Z100" s="150" t="s">
        <v>15</v>
      </c>
      <c r="AA100" s="151" t="s">
        <v>35</v>
      </c>
      <c r="AC100" s="405" t="s">
        <v>645</v>
      </c>
      <c r="AD100" s="405">
        <v>104</v>
      </c>
    </row>
    <row r="101" spans="1:30" s="111" customFormat="1" ht="20.25" customHeight="1" x14ac:dyDescent="0.3">
      <c r="A101" s="686" t="s">
        <v>38</v>
      </c>
      <c r="B101" s="686"/>
      <c r="C101" s="686"/>
      <c r="D101" s="686"/>
      <c r="E101" s="686"/>
      <c r="F101" s="684" t="s">
        <v>498</v>
      </c>
      <c r="G101" s="685"/>
      <c r="H101" s="685"/>
      <c r="I101" s="685"/>
      <c r="J101" s="685"/>
      <c r="K101" s="685"/>
      <c r="L101" s="24"/>
      <c r="M101" s="47"/>
      <c r="N101" s="152" t="s">
        <v>39</v>
      </c>
      <c r="O101" s="152"/>
      <c r="P101" s="147">
        <f>+S101+V101+Y101</f>
        <v>0</v>
      </c>
      <c r="Q101" s="153">
        <f>+T101+W101+Z101</f>
        <v>0</v>
      </c>
      <c r="R101" s="154">
        <f>+U101+X101+AA101</f>
        <v>0</v>
      </c>
      <c r="S101" s="147">
        <f>+$F$104</f>
        <v>0</v>
      </c>
      <c r="T101" s="153">
        <f>$G$104</f>
        <v>0</v>
      </c>
      <c r="U101" s="154">
        <f>+S101+T101</f>
        <v>0</v>
      </c>
      <c r="V101" s="147">
        <f>$H$104</f>
        <v>0</v>
      </c>
      <c r="W101" s="153">
        <f>$I$104</f>
        <v>0</v>
      </c>
      <c r="X101" s="154">
        <f>+V101+W101</f>
        <v>0</v>
      </c>
      <c r="Y101" s="147">
        <f>$J$104</f>
        <v>0</v>
      </c>
      <c r="Z101" s="153">
        <f>$K$104</f>
        <v>0</v>
      </c>
      <c r="AA101" s="154">
        <f>+Y101+Z101</f>
        <v>0</v>
      </c>
      <c r="AC101" s="405" t="s">
        <v>646</v>
      </c>
      <c r="AD101" s="405">
        <v>8</v>
      </c>
    </row>
    <row r="102" spans="1:30" s="111" customFormat="1" ht="20.100000000000001" customHeight="1" x14ac:dyDescent="0.3">
      <c r="A102" s="140"/>
      <c r="B102" s="140"/>
      <c r="C102" s="140"/>
      <c r="D102" s="140"/>
      <c r="E102" s="155"/>
      <c r="F102" s="683" t="s">
        <v>23</v>
      </c>
      <c r="G102" s="683"/>
      <c r="H102" s="683" t="s">
        <v>36</v>
      </c>
      <c r="I102" s="683"/>
      <c r="J102" s="683" t="s">
        <v>26</v>
      </c>
      <c r="K102" s="683"/>
      <c r="L102" s="24"/>
      <c r="M102" s="47"/>
      <c r="N102" s="152" t="s">
        <v>40</v>
      </c>
      <c r="O102" s="152"/>
      <c r="P102" s="156" t="str">
        <f>IF(P101&gt;0,+(S102*S101+V102*V101+Y102*Y101)/P101,"0")</f>
        <v>0</v>
      </c>
      <c r="Q102" s="157" t="str">
        <f>IF(Q101&gt;0,+(T102*T101+W102*W101+Z102*Z101)/Q101,"0")</f>
        <v>0</v>
      </c>
      <c r="R102" s="158" t="str">
        <f>IF(P101&gt;0,IF(Q101&gt;0,+(P102*P101+Q102*Q101)/R101,P102),Q102)</f>
        <v>0</v>
      </c>
      <c r="S102" s="156" t="str">
        <f>IF(S101&gt;0,((($AD$99-$AD$100-$AD$101-$AD$102-$H$92)/5)*($H$94-($H$96/60))-F117/S101),"0")</f>
        <v>0</v>
      </c>
      <c r="T102" s="157" t="str">
        <f>IF(T101&gt;0,((($AD$99-$AD$100-$AD$101-$AD$102-$H$92)/5)*($H$94-($H$96/60))-G117/T101),"0")</f>
        <v>0</v>
      </c>
      <c r="U102" s="158" t="str">
        <f>IF(S101&gt;0,IF(T101&gt;0,+(S102*S101+T102*T101)/U101,S102),T102)</f>
        <v>0</v>
      </c>
      <c r="V102" s="156" t="str">
        <f>IF(V101&gt;0,((($AD$99-$AD$100-$AD$101-$AD$102-$H$92)/5)*($H$94-($H$96/60))-H117/V101),"0")</f>
        <v>0</v>
      </c>
      <c r="W102" s="157" t="str">
        <f>IF(W101&gt;0,((($AD$99-$AD$100-$AD$101-$AD$102-$H$92)/5)*($H$94-($H$96/60))-I117/W101),"0")</f>
        <v>0</v>
      </c>
      <c r="X102" s="158" t="str">
        <f>IF(V101&gt;0,IF(W101&gt;0,+(V102*V101+W102*W101)/X101,V102),W102)</f>
        <v>0</v>
      </c>
      <c r="Y102" s="156" t="str">
        <f>IF(Y101&gt;0,((($AD$99-$AD$100-$AD$101-$AD$102-$J$92)/5)*($J$94-($J$96/60))-J117/Y101),"0")</f>
        <v>0</v>
      </c>
      <c r="Z102" s="157" t="str">
        <f>IF(Z101&gt;0,((($AD$99-$AD$100-$AD$101-$AD$102-$J$92)/5)*($J$94-($J$96/60))-K117/Z101),"0")</f>
        <v>0</v>
      </c>
      <c r="AA102" s="158" t="str">
        <f>IF(Y101&gt;0,IF(Z101&gt;0,+(Y102*Y101+Z102*Z101)/AA101,Y102),Z102)</f>
        <v>0</v>
      </c>
      <c r="AC102" s="405" t="s">
        <v>647</v>
      </c>
      <c r="AD102" s="405">
        <v>1</v>
      </c>
    </row>
    <row r="103" spans="1:30" s="111" customFormat="1" ht="20.100000000000001" customHeight="1" x14ac:dyDescent="0.3">
      <c r="A103" s="140"/>
      <c r="B103" s="140"/>
      <c r="C103" s="140"/>
      <c r="D103" s="140"/>
      <c r="E103" s="155"/>
      <c r="F103" s="159" t="s">
        <v>14</v>
      </c>
      <c r="G103" s="160" t="s">
        <v>15</v>
      </c>
      <c r="H103" s="159" t="s">
        <v>14</v>
      </c>
      <c r="I103" s="161" t="s">
        <v>15</v>
      </c>
      <c r="J103" s="159" t="s">
        <v>14</v>
      </c>
      <c r="K103" s="160" t="s">
        <v>15</v>
      </c>
      <c r="L103" s="24"/>
      <c r="M103" s="47"/>
      <c r="N103" s="152" t="s">
        <v>41</v>
      </c>
      <c r="O103" s="152"/>
      <c r="P103" s="156" t="str">
        <f>IF(P101&gt;0,+(S103*S101+V103*V101+Y103*Y101)/P101,"0")</f>
        <v>0</v>
      </c>
      <c r="Q103" s="157" t="str">
        <f>IF(Q101,+(T103*T101+W103*W101+Z103*Z101)/Q101,"0")</f>
        <v>0</v>
      </c>
      <c r="R103" s="158" t="str">
        <f>IF(P101&gt;0,IF(Q101&gt;0,+(P103*P101+Q103*Q101)/R101,P103),Q103)</f>
        <v>0</v>
      </c>
      <c r="S103" s="156" t="str">
        <f>IF(S101&gt;0,+S102-(F105+F106+F109+F110+F112+F113+F114)/S101,"0")</f>
        <v>0</v>
      </c>
      <c r="T103" s="157" t="str">
        <f>IF(T101&gt;0,+T102-(G105+G106+G109+G110+G112+G113+G114)/T101,"0")</f>
        <v>0</v>
      </c>
      <c r="U103" s="158" t="str">
        <f>IF(S101&gt;0,IF(T101&gt;0,+(S103*S101+T103*T101)/U101,S103),T103)</f>
        <v>0</v>
      </c>
      <c r="V103" s="156" t="str">
        <f>IF(V101&gt;0,+V102-(H105+H106+H109+H110+H112+H113+H114)/V101,"0")</f>
        <v>0</v>
      </c>
      <c r="W103" s="157" t="str">
        <f>IF(W101&gt;0,+W102-(I105+I106+I109+I110+I112+I113+I114)/W101,"0")</f>
        <v>0</v>
      </c>
      <c r="X103" s="158" t="str">
        <f>IF(V101&gt;0,IF(W101&gt;0,+(V103*V101+W103*W101)/X101,V103),W103)</f>
        <v>0</v>
      </c>
      <c r="Y103" s="156" t="str">
        <f>IF(Y101&gt;0,+Y102-(J105+J106+J109+J110+J112+J113+J114)/Y101,"0")</f>
        <v>0</v>
      </c>
      <c r="Z103" s="157" t="str">
        <f>IF(Z101&gt;0,+Z102-(K105+K106+K109+K110+K112+K113+K114)/Z101,"0")</f>
        <v>0</v>
      </c>
      <c r="AA103" s="158" t="str">
        <f>IF(Y101&gt;0,IF(Z101&gt;0,+(Y103*Y101+Z103*Z101)/AA101,Y103),Z103)</f>
        <v>0</v>
      </c>
    </row>
    <row r="104" spans="1:30" s="111" customFormat="1" ht="25.5" customHeight="1" x14ac:dyDescent="0.3">
      <c r="A104" s="699" t="s">
        <v>644</v>
      </c>
      <c r="B104" s="699"/>
      <c r="C104" s="699"/>
      <c r="D104" s="699"/>
      <c r="E104" s="700"/>
      <c r="F104" s="364">
        <f>+(D53+H53-E53-I53)/2</f>
        <v>0</v>
      </c>
      <c r="G104" s="365">
        <f>(F53+J53-G53-K53)/2</f>
        <v>0</v>
      </c>
      <c r="H104" s="364">
        <f>+(D54+D55+H54+H55-E54-E55-I54-I55)/2</f>
        <v>0</v>
      </c>
      <c r="I104" s="365">
        <f>+(F54+F55+J54+J55-G54-G55-K54-K55)/2</f>
        <v>0</v>
      </c>
      <c r="J104" s="364">
        <f>+(D56+H56-E56-I56)/2</f>
        <v>0</v>
      </c>
      <c r="K104" s="365">
        <f>+(F56+J56-G56-K56)/2</f>
        <v>0</v>
      </c>
      <c r="L104" s="24"/>
      <c r="M104" s="47"/>
      <c r="N104" s="162" t="s">
        <v>42</v>
      </c>
      <c r="O104" s="163"/>
      <c r="P104" s="147" t="str">
        <f>IF(P101&gt;0,+(S104*S101+V104*V101+Y104*Y101)/P101,"0")</f>
        <v>0</v>
      </c>
      <c r="Q104" s="153" t="str">
        <f>IF(Q101&gt;0,+(T104*T101+W104*W101+Z104*Z101)/Q101,"0")</f>
        <v>0</v>
      </c>
      <c r="R104" s="154" t="str">
        <f>IF(P101&gt;0,IF(Q101&gt;0,+R102-R103,P104),Q104)</f>
        <v>0</v>
      </c>
      <c r="S104" s="147" t="str">
        <f>IF(S101&gt;0,+S102-S103,"0")</f>
        <v>0</v>
      </c>
      <c r="T104" s="153" t="str">
        <f>IF(T101&gt;0,+T102-T103,"0")</f>
        <v>0</v>
      </c>
      <c r="U104" s="154" t="str">
        <f>IF(S101&gt;0,IF(T101&gt;0,+U102-U103,S104),T104)</f>
        <v>0</v>
      </c>
      <c r="V104" s="147" t="str">
        <f>IF(V101&gt;0,+V102-V103,"0")</f>
        <v>0</v>
      </c>
      <c r="W104" s="153" t="str">
        <f>IF(W101&gt;0,+W102-W103,"0")</f>
        <v>0</v>
      </c>
      <c r="X104" s="154" t="str">
        <f>IF(V101&gt;0,IF(W101&gt;0,+X102-X103,V104),W104)</f>
        <v>0</v>
      </c>
      <c r="Y104" s="147" t="str">
        <f>IF(Y101&gt;0,+Y102-Y103,"0")</f>
        <v>0</v>
      </c>
      <c r="Z104" s="153" t="str">
        <f>IF(Z101&gt;0,+Z102-Z103,"0")</f>
        <v>0</v>
      </c>
      <c r="AA104" s="154" t="str">
        <f>IF(Y101&gt;0,IF(Z101&gt;0,+AA102-AA103,Y104),Z104)</f>
        <v>0</v>
      </c>
    </row>
    <row r="105" spans="1:30" s="111" customFormat="1" ht="20.100000000000001" customHeight="1" x14ac:dyDescent="0.3">
      <c r="A105" s="688" t="s">
        <v>43</v>
      </c>
      <c r="B105" s="688"/>
      <c r="C105" s="688"/>
      <c r="D105" s="688"/>
      <c r="E105" s="688"/>
      <c r="F105" s="386"/>
      <c r="G105" s="387"/>
      <c r="H105" s="386"/>
      <c r="I105" s="387"/>
      <c r="J105" s="386"/>
      <c r="K105" s="387"/>
      <c r="L105" s="31" t="str">
        <f>IF(F104+F105+F106+F109+F110+F112+F113+F114+F117=0,"",IF(F104=0,IF(F105+F106+F109+F110+F112+F113+F114+F117&gt;0,"Attenzione Zero Quadri M full-time in B.2!",""),IF(F105+F106+F109+F110+F112+F113+F114=0,"Nessuna assenza per Quadri M?","")))</f>
        <v/>
      </c>
      <c r="M105" s="68"/>
      <c r="N105" s="70" t="s">
        <v>44</v>
      </c>
      <c r="O105" s="70"/>
      <c r="P105" s="164"/>
      <c r="Q105" s="165"/>
      <c r="R105" s="166"/>
      <c r="S105" s="164" t="str">
        <f>IF(S$101&gt;0,+F105/S$101/8,"0")</f>
        <v>0</v>
      </c>
      <c r="T105" s="165" t="str">
        <f>IF(T$101&gt;0,+G105/T$101/8,"0")</f>
        <v>0</v>
      </c>
      <c r="U105" s="166"/>
      <c r="V105" s="164" t="str">
        <f>IF(V$101&gt;0,+H105/V$101/8,"0")</f>
        <v>0</v>
      </c>
      <c r="W105" s="165" t="str">
        <f>IF(W$101&gt;0,+I105/W$101/8,"0")</f>
        <v>0</v>
      </c>
      <c r="X105" s="166"/>
      <c r="Y105" s="164" t="str">
        <f>IF(Y$101&gt;0,+J105/Y$101/8,"0")</f>
        <v>0</v>
      </c>
      <c r="Z105" s="165" t="str">
        <f>IF(Z$101&gt;0,+K105/Z$101/8,"0")</f>
        <v>0</v>
      </c>
      <c r="AA105" s="166"/>
    </row>
    <row r="106" spans="1:30" s="111" customFormat="1" ht="20.100000000000001" customHeight="1" x14ac:dyDescent="0.3">
      <c r="A106" s="698" t="s">
        <v>497</v>
      </c>
      <c r="B106" s="698"/>
      <c r="C106" s="698"/>
      <c r="D106" s="698"/>
      <c r="E106" s="698"/>
      <c r="F106" s="390"/>
      <c r="G106" s="391"/>
      <c r="H106" s="390"/>
      <c r="I106" s="391"/>
      <c r="J106" s="390"/>
      <c r="K106" s="391"/>
      <c r="L106" s="31" t="str">
        <f>IF(G104+G105+G106+G109+G110+G112+G113+G114+G117=0,"",IF(G104=0,IF(G105+G106+G109+G110+G112+G113+G114+G117&gt;0,"Attenzione Zero Quadri F full-time in B.2!",""),IF(G105+G106+G109+G110+G112+G113+G114=0,"Nessuna assenza per Quadri F?","")))</f>
        <v/>
      </c>
      <c r="M106" s="68"/>
      <c r="N106" s="70" t="s">
        <v>45</v>
      </c>
      <c r="O106" s="70"/>
      <c r="P106" s="164"/>
      <c r="Q106" s="165"/>
      <c r="R106" s="166"/>
      <c r="S106" s="164" t="str">
        <f t="shared" ref="S106:T116" si="1">IF(S$101&gt;0,+F106/S$101/8,"0")</f>
        <v>0</v>
      </c>
      <c r="T106" s="165" t="str">
        <f t="shared" si="1"/>
        <v>0</v>
      </c>
      <c r="U106" s="166"/>
      <c r="V106" s="164" t="str">
        <f t="shared" ref="V106:W117" si="2">IF(V$101&gt;0,+H106/V$101/8,"0")</f>
        <v>0</v>
      </c>
      <c r="W106" s="165" t="str">
        <f>IF(W$101&gt;0,+I106/W$101/8,"0")</f>
        <v>0</v>
      </c>
      <c r="X106" s="166"/>
      <c r="Y106" s="164" t="str">
        <f t="shared" ref="Y106:Z117" si="3">IF(Y$101&gt;0,+J106/Y$101/8,"0")</f>
        <v>0</v>
      </c>
      <c r="Z106" s="165" t="str">
        <f t="shared" si="3"/>
        <v>0</v>
      </c>
      <c r="AA106" s="166"/>
    </row>
    <row r="107" spans="1:30" s="111" customFormat="1" ht="29.25" hidden="1" customHeight="1" x14ac:dyDescent="0.3">
      <c r="A107" s="799" t="s">
        <v>530</v>
      </c>
      <c r="B107" s="799"/>
      <c r="C107" s="799"/>
      <c r="D107" s="799"/>
      <c r="E107" s="799"/>
      <c r="F107" s="392"/>
      <c r="G107" s="392"/>
      <c r="H107" s="392"/>
      <c r="I107" s="392"/>
      <c r="J107" s="393"/>
      <c r="K107" s="394"/>
      <c r="L107" s="211" t="str">
        <f>IF(OR(J107&gt;J106,K107&gt;K106),"Attenzione: Carenza &gt; Malattie non professionali (punto 2.)","")</f>
        <v/>
      </c>
      <c r="M107" s="47"/>
      <c r="N107" s="210" t="s">
        <v>496</v>
      </c>
      <c r="O107" s="167"/>
      <c r="P107" s="168"/>
      <c r="Q107" s="169"/>
      <c r="R107" s="170"/>
      <c r="S107" s="293" t="str">
        <f t="shared" si="1"/>
        <v>0</v>
      </c>
      <c r="T107" s="294" t="str">
        <f t="shared" si="1"/>
        <v>0</v>
      </c>
      <c r="U107" s="295"/>
      <c r="V107" s="293" t="str">
        <f t="shared" si="2"/>
        <v>0</v>
      </c>
      <c r="W107" s="294" t="str">
        <f t="shared" si="2"/>
        <v>0</v>
      </c>
      <c r="X107" s="295"/>
      <c r="Y107" s="293" t="str">
        <f t="shared" si="3"/>
        <v>0</v>
      </c>
      <c r="Z107" s="294" t="str">
        <f t="shared" si="3"/>
        <v>0</v>
      </c>
      <c r="AA107" s="170"/>
    </row>
    <row r="108" spans="1:30" s="111" customFormat="1" ht="20.100000000000001" hidden="1" customHeight="1" x14ac:dyDescent="0.3">
      <c r="A108" s="827" t="s">
        <v>46</v>
      </c>
      <c r="B108" s="827"/>
      <c r="C108" s="827"/>
      <c r="D108" s="827"/>
      <c r="E108" s="827"/>
      <c r="F108" s="390"/>
      <c r="G108" s="391"/>
      <c r="H108" s="390"/>
      <c r="I108" s="391"/>
      <c r="J108" s="390"/>
      <c r="K108" s="391"/>
      <c r="L108" s="52"/>
      <c r="M108" s="47"/>
      <c r="N108" s="70"/>
      <c r="O108" s="171"/>
      <c r="P108" s="172"/>
      <c r="Q108" s="173"/>
      <c r="R108" s="174"/>
      <c r="S108" s="172" t="str">
        <f t="shared" si="1"/>
        <v>0</v>
      </c>
      <c r="T108" s="173" t="str">
        <f t="shared" si="1"/>
        <v>0</v>
      </c>
      <c r="U108" s="174"/>
      <c r="V108" s="172" t="str">
        <f t="shared" si="2"/>
        <v>0</v>
      </c>
      <c r="W108" s="173" t="str">
        <f t="shared" si="2"/>
        <v>0</v>
      </c>
      <c r="X108" s="174"/>
      <c r="Y108" s="172" t="str">
        <f t="shared" si="3"/>
        <v>0</v>
      </c>
      <c r="Z108" s="173" t="str">
        <f t="shared" si="3"/>
        <v>0</v>
      </c>
      <c r="AA108" s="174"/>
    </row>
    <row r="109" spans="1:30" s="111" customFormat="1" ht="18.75" customHeight="1" x14ac:dyDescent="0.3">
      <c r="A109" s="698" t="s">
        <v>47</v>
      </c>
      <c r="B109" s="698"/>
      <c r="C109" s="698"/>
      <c r="D109" s="698"/>
      <c r="E109" s="698"/>
      <c r="F109" s="390"/>
      <c r="G109" s="391"/>
      <c r="H109" s="390"/>
      <c r="I109" s="391"/>
      <c r="J109" s="390"/>
      <c r="K109" s="391"/>
      <c r="L109" s="57"/>
      <c r="M109" s="69"/>
      <c r="N109" s="70" t="s">
        <v>48</v>
      </c>
      <c r="O109" s="70"/>
      <c r="P109" s="164"/>
      <c r="Q109" s="165"/>
      <c r="R109" s="166"/>
      <c r="S109" s="164" t="str">
        <f t="shared" si="1"/>
        <v>0</v>
      </c>
      <c r="T109" s="165" t="str">
        <f t="shared" si="1"/>
        <v>0</v>
      </c>
      <c r="U109" s="166"/>
      <c r="V109" s="164" t="str">
        <f t="shared" si="2"/>
        <v>0</v>
      </c>
      <c r="W109" s="165" t="str">
        <f t="shared" si="2"/>
        <v>0</v>
      </c>
      <c r="X109" s="166"/>
      <c r="Y109" s="164" t="str">
        <f t="shared" si="3"/>
        <v>0</v>
      </c>
      <c r="Z109" s="165" t="str">
        <f t="shared" si="3"/>
        <v>0</v>
      </c>
      <c r="AA109" s="166"/>
    </row>
    <row r="110" spans="1:30" s="111" customFormat="1" ht="20.100000000000001" customHeight="1" x14ac:dyDescent="0.3">
      <c r="A110" s="698" t="s">
        <v>554</v>
      </c>
      <c r="B110" s="698"/>
      <c r="C110" s="698"/>
      <c r="D110" s="698"/>
      <c r="E110" s="768"/>
      <c r="F110" s="390"/>
      <c r="G110" s="391"/>
      <c r="H110" s="390"/>
      <c r="I110" s="391"/>
      <c r="J110" s="390"/>
      <c r="K110" s="391"/>
      <c r="L110" s="31" t="str">
        <f>IF(H104+H105+H106+H109+H110+H112+H113+H114+H117+H119=0,"",IF(H104=0,IF(H105+H106+H109+H110+H112+H113+H114+H117+H119&gt;0,"Attenzione Zero Impiegati/Intermedi M full-time in B.2!",""),IF(H105+H106+H109+H110+H112+H113+H114=0,"Nessuna assenza per Impiegati/Intermedi M?","")))</f>
        <v/>
      </c>
      <c r="M110" s="68"/>
      <c r="N110" s="70" t="s">
        <v>562</v>
      </c>
      <c r="O110" s="70"/>
      <c r="P110" s="164"/>
      <c r="Q110" s="165"/>
      <c r="R110" s="166"/>
      <c r="S110" s="164" t="str">
        <f t="shared" si="1"/>
        <v>0</v>
      </c>
      <c r="T110" s="165" t="str">
        <f t="shared" si="1"/>
        <v>0</v>
      </c>
      <c r="U110" s="166"/>
      <c r="V110" s="164" t="str">
        <f t="shared" si="2"/>
        <v>0</v>
      </c>
      <c r="W110" s="165" t="str">
        <f t="shared" si="2"/>
        <v>0</v>
      </c>
      <c r="X110" s="166"/>
      <c r="Y110" s="164" t="str">
        <f t="shared" si="3"/>
        <v>0</v>
      </c>
      <c r="Z110" s="165" t="str">
        <f t="shared" si="3"/>
        <v>0</v>
      </c>
      <c r="AA110" s="166"/>
    </row>
    <row r="111" spans="1:30" s="111" customFormat="1" ht="20.100000000000001" hidden="1" customHeight="1" x14ac:dyDescent="0.3">
      <c r="A111" s="804" t="s">
        <v>552</v>
      </c>
      <c r="B111" s="804"/>
      <c r="C111" s="804"/>
      <c r="D111" s="804"/>
      <c r="E111" s="805"/>
      <c r="F111" s="390"/>
      <c r="G111" s="391"/>
      <c r="H111" s="390"/>
      <c r="I111" s="391"/>
      <c r="J111" s="390"/>
      <c r="K111" s="391"/>
      <c r="L111" s="59"/>
      <c r="M111" s="70"/>
      <c r="N111" s="70" t="s">
        <v>550</v>
      </c>
      <c r="O111" s="171"/>
      <c r="P111" s="172"/>
      <c r="Q111" s="173"/>
      <c r="R111" s="174"/>
      <c r="S111" s="172" t="str">
        <f>IF(S$101&gt;0,+F111/S$101/8,"0")</f>
        <v>0</v>
      </c>
      <c r="T111" s="173" t="str">
        <f>IF(T$101&gt;0,+G111/T$101/8,"0")</f>
        <v>0</v>
      </c>
      <c r="U111" s="174"/>
      <c r="V111" s="172" t="str">
        <f t="shared" si="2"/>
        <v>0</v>
      </c>
      <c r="W111" s="173" t="str">
        <f t="shared" si="2"/>
        <v>0</v>
      </c>
      <c r="X111" s="174"/>
      <c r="Y111" s="172" t="str">
        <f t="shared" si="3"/>
        <v>0</v>
      </c>
      <c r="Z111" s="173" t="str">
        <f t="shared" si="3"/>
        <v>0</v>
      </c>
      <c r="AA111" s="174"/>
    </row>
    <row r="112" spans="1:30" s="111" customFormat="1" ht="20.100000000000001" customHeight="1" x14ac:dyDescent="0.3">
      <c r="A112" s="698" t="s">
        <v>553</v>
      </c>
      <c r="B112" s="698"/>
      <c r="C112" s="698"/>
      <c r="D112" s="698"/>
      <c r="E112" s="698"/>
      <c r="F112" s="390"/>
      <c r="G112" s="391"/>
      <c r="H112" s="390"/>
      <c r="I112" s="391"/>
      <c r="J112" s="390"/>
      <c r="K112" s="391"/>
      <c r="L112" s="31" t="str">
        <f>IF(I104+I105+I106+I109+I110+I112+I113+I114+I117+I119=0,"",IF(I104=0,IF(I105+I106+I109+I110+I112+I113+I114+I117+I119&gt;0,"Attenzione Zero Impiegati/Intermedi F full-time in B.2!",""),IF(I105+I106+I109+I110+I112+I113+I114=0,"Nessuna assenza per Impiegati/Intermedi F?","")))</f>
        <v/>
      </c>
      <c r="M112" s="68"/>
      <c r="N112" s="70" t="s">
        <v>563</v>
      </c>
      <c r="O112" s="70"/>
      <c r="P112" s="164"/>
      <c r="Q112" s="165"/>
      <c r="R112" s="166"/>
      <c r="S112" s="164" t="str">
        <f t="shared" si="1"/>
        <v>0</v>
      </c>
      <c r="T112" s="165" t="str">
        <f t="shared" si="1"/>
        <v>0</v>
      </c>
      <c r="U112" s="166"/>
      <c r="V112" s="164" t="str">
        <f t="shared" si="2"/>
        <v>0</v>
      </c>
      <c r="W112" s="165" t="str">
        <f t="shared" si="2"/>
        <v>0</v>
      </c>
      <c r="X112" s="166"/>
      <c r="Y112" s="164" t="str">
        <f t="shared" si="3"/>
        <v>0</v>
      </c>
      <c r="Z112" s="165" t="str">
        <f t="shared" si="3"/>
        <v>0</v>
      </c>
      <c r="AA112" s="166"/>
    </row>
    <row r="113" spans="1:27" s="111" customFormat="1" ht="20.100000000000001" customHeight="1" x14ac:dyDescent="0.3">
      <c r="A113" s="698" t="s">
        <v>49</v>
      </c>
      <c r="B113" s="698"/>
      <c r="C113" s="698"/>
      <c r="D113" s="698"/>
      <c r="E113" s="698"/>
      <c r="F113" s="395"/>
      <c r="G113" s="391"/>
      <c r="H113" s="390"/>
      <c r="I113" s="391"/>
      <c r="J113" s="390"/>
      <c r="K113" s="391"/>
      <c r="L113" s="31" t="str">
        <f>IF(J104+J105+J106+J109+J110+J112+J113+J114+J117+J119=0,"",IF(J104=0,IF(J105+J106+J109+J110+J112+J113+J114+J117+J119&gt;0,"Attenzione Zero Operai M full-time in B.2!",""),IF(J105+J106+J109+J110+J112+J113+J114=0,"Nessuna assenza per Operai M?","")))</f>
        <v/>
      </c>
      <c r="M113" s="68"/>
      <c r="N113" s="70" t="s">
        <v>551</v>
      </c>
      <c r="O113" s="70"/>
      <c r="P113" s="164"/>
      <c r="Q113" s="165"/>
      <c r="R113" s="166"/>
      <c r="S113" s="164" t="str">
        <f t="shared" si="1"/>
        <v>0</v>
      </c>
      <c r="T113" s="165" t="str">
        <f t="shared" si="1"/>
        <v>0</v>
      </c>
      <c r="U113" s="166"/>
      <c r="V113" s="164" t="str">
        <f t="shared" si="2"/>
        <v>0</v>
      </c>
      <c r="W113" s="165" t="str">
        <f t="shared" si="2"/>
        <v>0</v>
      </c>
      <c r="X113" s="166"/>
      <c r="Y113" s="164" t="str">
        <f t="shared" si="3"/>
        <v>0</v>
      </c>
      <c r="Z113" s="165" t="str">
        <f t="shared" si="3"/>
        <v>0</v>
      </c>
      <c r="AA113" s="166"/>
    </row>
    <row r="114" spans="1:27" s="111" customFormat="1" ht="20.100000000000001" customHeight="1" x14ac:dyDescent="0.3">
      <c r="A114" s="698" t="s">
        <v>555</v>
      </c>
      <c r="B114" s="698"/>
      <c r="C114" s="698"/>
      <c r="D114" s="698"/>
      <c r="E114" s="698"/>
      <c r="F114" s="390"/>
      <c r="G114" s="391"/>
      <c r="H114" s="390"/>
      <c r="I114" s="391"/>
      <c r="J114" s="390"/>
      <c r="K114" s="391"/>
      <c r="L114" s="31" t="str">
        <f>IF(K104+K105+K106+K109+K110+K112+K113+K114+K117+K119=0,"",IF(K104=0,IF(K105+K106+K109+K110+K112+K113+K114+K117+K119&gt;0,"Attenzione Zero Operai F full-time in B.2!",""),IF(K105+K106+K109+K110+K112+K113+K114=0,"Nessuna assenza per Operai F?","")))</f>
        <v/>
      </c>
      <c r="M114" s="68"/>
      <c r="N114" s="70" t="s">
        <v>564</v>
      </c>
      <c r="O114" s="70"/>
      <c r="P114" s="164"/>
      <c r="Q114" s="165"/>
      <c r="R114" s="166"/>
      <c r="S114" s="164" t="str">
        <f t="shared" si="1"/>
        <v>0</v>
      </c>
      <c r="T114" s="165" t="str">
        <f t="shared" si="1"/>
        <v>0</v>
      </c>
      <c r="U114" s="166"/>
      <c r="V114" s="164" t="str">
        <f t="shared" si="2"/>
        <v>0</v>
      </c>
      <c r="W114" s="165" t="str">
        <f t="shared" si="2"/>
        <v>0</v>
      </c>
      <c r="X114" s="166"/>
      <c r="Y114" s="164" t="str">
        <f t="shared" si="3"/>
        <v>0</v>
      </c>
      <c r="Z114" s="165" t="str">
        <f t="shared" si="3"/>
        <v>0</v>
      </c>
      <c r="AA114" s="166"/>
    </row>
    <row r="115" spans="1:27" s="111" customFormat="1" ht="20.100000000000001" hidden="1" customHeight="1" x14ac:dyDescent="0.3">
      <c r="A115" s="769" t="s">
        <v>50</v>
      </c>
      <c r="B115" s="769"/>
      <c r="C115" s="769"/>
      <c r="D115" s="769"/>
      <c r="E115" s="769"/>
      <c r="F115" s="390"/>
      <c r="G115" s="391"/>
      <c r="H115" s="390"/>
      <c r="I115" s="391"/>
      <c r="J115" s="390"/>
      <c r="K115" s="391"/>
      <c r="L115" s="52"/>
      <c r="M115" s="47"/>
      <c r="N115" s="70"/>
      <c r="O115" s="50"/>
      <c r="P115" s="287"/>
      <c r="Q115" s="165"/>
      <c r="R115" s="166"/>
      <c r="S115" s="287" t="str">
        <f t="shared" si="1"/>
        <v>0</v>
      </c>
      <c r="T115" s="165" t="str">
        <f t="shared" si="1"/>
        <v>0</v>
      </c>
      <c r="U115" s="166"/>
      <c r="V115" s="287" t="str">
        <f t="shared" si="2"/>
        <v>0</v>
      </c>
      <c r="W115" s="165" t="str">
        <f t="shared" si="2"/>
        <v>0</v>
      </c>
      <c r="X115" s="166"/>
      <c r="Y115" s="287" t="str">
        <f t="shared" si="3"/>
        <v>0</v>
      </c>
      <c r="Z115" s="165" t="str">
        <f t="shared" si="3"/>
        <v>0</v>
      </c>
      <c r="AA115" s="166"/>
    </row>
    <row r="116" spans="1:27" s="111" customFormat="1" ht="20.100000000000001" hidden="1" customHeight="1" x14ac:dyDescent="0.3">
      <c r="A116" s="769" t="s">
        <v>51</v>
      </c>
      <c r="B116" s="769"/>
      <c r="C116" s="769"/>
      <c r="D116" s="769"/>
      <c r="E116" s="769"/>
      <c r="F116" s="390"/>
      <c r="G116" s="391"/>
      <c r="H116" s="390"/>
      <c r="I116" s="391"/>
      <c r="J116" s="390"/>
      <c r="K116" s="391"/>
      <c r="L116" s="52"/>
      <c r="M116" s="47"/>
      <c r="N116" s="70"/>
      <c r="O116" s="50"/>
      <c r="P116" s="287"/>
      <c r="Q116" s="165"/>
      <c r="R116" s="166"/>
      <c r="S116" s="287" t="str">
        <f t="shared" si="1"/>
        <v>0</v>
      </c>
      <c r="T116" s="165" t="str">
        <f t="shared" si="1"/>
        <v>0</v>
      </c>
      <c r="U116" s="166"/>
      <c r="V116" s="287" t="str">
        <f t="shared" si="2"/>
        <v>0</v>
      </c>
      <c r="W116" s="165" t="str">
        <f t="shared" si="2"/>
        <v>0</v>
      </c>
      <c r="X116" s="166"/>
      <c r="Y116" s="287" t="str">
        <f t="shared" si="3"/>
        <v>0</v>
      </c>
      <c r="Z116" s="165" t="str">
        <f t="shared" si="3"/>
        <v>0</v>
      </c>
      <c r="AA116" s="166"/>
    </row>
    <row r="117" spans="1:27" s="111" customFormat="1" ht="20.100000000000001" customHeight="1" x14ac:dyDescent="0.3">
      <c r="A117" s="786" t="s">
        <v>495</v>
      </c>
      <c r="B117" s="786"/>
      <c r="C117" s="786"/>
      <c r="D117" s="786"/>
      <c r="E117" s="786"/>
      <c r="F117" s="390"/>
      <c r="G117" s="391"/>
      <c r="H117" s="390"/>
      <c r="I117" s="391"/>
      <c r="J117" s="390"/>
      <c r="K117" s="391"/>
      <c r="L117" s="52"/>
      <c r="M117" s="47"/>
      <c r="N117" s="70" t="s">
        <v>52</v>
      </c>
      <c r="O117" s="50"/>
      <c r="P117" s="287"/>
      <c r="Q117" s="165"/>
      <c r="R117" s="166"/>
      <c r="S117" s="287" t="str">
        <f>IF(S$101&gt;0,+F117/S$101/8,"0")</f>
        <v>0</v>
      </c>
      <c r="T117" s="165" t="str">
        <f>IF(T$101&gt;0,+G117/T$101/8,"0")</f>
        <v>0</v>
      </c>
      <c r="U117" s="166"/>
      <c r="V117" s="287" t="str">
        <f t="shared" si="2"/>
        <v>0</v>
      </c>
      <c r="W117" s="165" t="str">
        <f t="shared" si="2"/>
        <v>0</v>
      </c>
      <c r="X117" s="166"/>
      <c r="Y117" s="287" t="str">
        <f t="shared" si="3"/>
        <v>0</v>
      </c>
      <c r="Z117" s="165" t="str">
        <f t="shared" si="3"/>
        <v>0</v>
      </c>
      <c r="AA117" s="166"/>
    </row>
    <row r="118" spans="1:27" s="111" customFormat="1" ht="20.100000000000001" hidden="1" customHeight="1" x14ac:dyDescent="0.3">
      <c r="A118" s="402" t="s">
        <v>53</v>
      </c>
      <c r="B118" s="402"/>
      <c r="C118" s="402"/>
      <c r="D118" s="402"/>
      <c r="E118" s="403"/>
      <c r="F118" s="388"/>
      <c r="G118" s="389"/>
      <c r="H118" s="396"/>
      <c r="I118" s="397"/>
      <c r="J118" s="396"/>
      <c r="K118" s="397"/>
      <c r="L118" s="52"/>
      <c r="M118" s="47"/>
      <c r="N118" s="70"/>
      <c r="O118" s="288"/>
      <c r="P118" s="289"/>
      <c r="Q118" s="175"/>
      <c r="R118" s="176"/>
      <c r="S118" s="289" t="str">
        <f>IF(S$101&gt;0,+F118/S$101,"0")</f>
        <v>0</v>
      </c>
      <c r="T118" s="175"/>
      <c r="U118" s="176"/>
      <c r="V118" s="289"/>
      <c r="W118" s="175"/>
      <c r="X118" s="176"/>
      <c r="Y118" s="289"/>
      <c r="Z118" s="175"/>
      <c r="AA118" s="176"/>
    </row>
    <row r="119" spans="1:27" s="111" customFormat="1" ht="20.100000000000001" customHeight="1" x14ac:dyDescent="0.3">
      <c r="A119" s="787" t="s">
        <v>54</v>
      </c>
      <c r="B119" s="787"/>
      <c r="C119" s="787"/>
      <c r="D119" s="787"/>
      <c r="E119" s="787"/>
      <c r="F119" s="355"/>
      <c r="G119" s="356"/>
      <c r="H119" s="398"/>
      <c r="I119" s="399"/>
      <c r="J119" s="398"/>
      <c r="K119" s="399"/>
      <c r="L119" s="52"/>
      <c r="M119" s="47"/>
      <c r="N119" s="70" t="s">
        <v>55</v>
      </c>
      <c r="O119" s="47"/>
      <c r="P119" s="164"/>
      <c r="Q119" s="165"/>
      <c r="R119" s="166"/>
      <c r="S119" s="290"/>
      <c r="T119" s="291"/>
      <c r="U119" s="292"/>
      <c r="V119" s="164" t="str">
        <f>IF(V$101&gt;0,+H119/V$101,"0")</f>
        <v>0</v>
      </c>
      <c r="W119" s="165" t="str">
        <f>IF(W$101&gt;0,+I119/W$101,"0")</f>
        <v>0</v>
      </c>
      <c r="X119" s="166"/>
      <c r="Y119" s="164" t="str">
        <f>IF(Y$101&gt;0,+J119/Y$101,"0")</f>
        <v>0</v>
      </c>
      <c r="Z119" s="165" t="str">
        <f>IF(Z$101&gt;0,+K119/Z$101,"0")</f>
        <v>0</v>
      </c>
      <c r="AA119" s="166"/>
    </row>
    <row r="120" spans="1:27" s="110" customFormat="1" ht="20.100000000000001" hidden="1" customHeight="1" x14ac:dyDescent="0.3">
      <c r="A120" s="821" t="s">
        <v>56</v>
      </c>
      <c r="B120" s="821"/>
      <c r="C120" s="821"/>
      <c r="D120" s="821"/>
      <c r="E120" s="821"/>
      <c r="F120" s="285"/>
      <c r="G120" s="286"/>
      <c r="H120" s="285"/>
      <c r="I120" s="285"/>
      <c r="J120" s="285"/>
      <c r="K120" s="286"/>
      <c r="L120" s="24"/>
      <c r="M120" s="47"/>
      <c r="N120" s="70"/>
      <c r="O120" s="50"/>
      <c r="P120" s="287"/>
      <c r="Q120" s="165"/>
      <c r="R120" s="166"/>
      <c r="S120" s="287"/>
      <c r="T120" s="165"/>
      <c r="U120" s="166"/>
      <c r="V120" s="287"/>
      <c r="W120" s="165"/>
      <c r="X120" s="166"/>
      <c r="Y120" s="287"/>
      <c r="Z120" s="177"/>
      <c r="AA120" s="166"/>
    </row>
    <row r="121" spans="1:27" s="111" customFormat="1" ht="20.100000000000001" hidden="1" customHeight="1" x14ac:dyDescent="0.3">
      <c r="A121" s="821" t="s">
        <v>57</v>
      </c>
      <c r="B121" s="821"/>
      <c r="C121" s="821"/>
      <c r="D121" s="821"/>
      <c r="E121" s="821"/>
      <c r="F121" s="285"/>
      <c r="G121" s="286"/>
      <c r="H121" s="285"/>
      <c r="I121" s="285"/>
      <c r="J121" s="285"/>
      <c r="K121" s="286"/>
      <c r="L121" s="24"/>
      <c r="M121" s="47"/>
      <c r="N121" s="178"/>
      <c r="O121" s="81"/>
      <c r="P121" s="287"/>
      <c r="Q121" s="165"/>
      <c r="R121" s="166"/>
      <c r="S121" s="287"/>
      <c r="T121" s="165"/>
      <c r="U121" s="166"/>
      <c r="V121" s="287"/>
      <c r="W121" s="165"/>
      <c r="X121" s="166"/>
      <c r="Y121" s="287"/>
      <c r="Z121" s="165"/>
      <c r="AA121" s="166"/>
    </row>
    <row r="122" spans="1:27" s="111" customFormat="1" ht="20.100000000000001" customHeight="1" x14ac:dyDescent="0.3">
      <c r="A122" s="140"/>
      <c r="B122" s="140"/>
      <c r="C122" s="140"/>
      <c r="D122" s="140"/>
      <c r="E122" s="140"/>
      <c r="F122" s="305"/>
      <c r="G122" s="306"/>
      <c r="H122" s="306"/>
      <c r="I122" s="306"/>
      <c r="J122" s="306"/>
      <c r="K122" s="306"/>
      <c r="L122" s="307"/>
      <c r="M122" s="47"/>
      <c r="N122" s="179" t="s">
        <v>58</v>
      </c>
      <c r="O122" s="180"/>
      <c r="P122" s="181" t="str">
        <f>IF(P101&gt;0,+(S122*S101+V122*V101+Y122*Y101)/P101,"0")</f>
        <v>0</v>
      </c>
      <c r="Q122" s="182" t="str">
        <f>IF(Q101&gt;0,+(T122*T101+W122*W101+Z122*Z101)/Q101,"0")</f>
        <v>0</v>
      </c>
      <c r="R122" s="183" t="str">
        <f>IF(P101&gt;0,IF(Q101&gt;0,+R104/R102,P122),Q122)</f>
        <v>0</v>
      </c>
      <c r="S122" s="181" t="str">
        <f>IF(S101&gt;0,+S104/S102,"0")</f>
        <v>0</v>
      </c>
      <c r="T122" s="182" t="str">
        <f>IF(T101&gt;0,+T104/T102,"0")</f>
        <v>0</v>
      </c>
      <c r="U122" s="183" t="str">
        <f>IF(S101&gt;0,IF(T101&gt;0,+U104/U102,S122),T122)</f>
        <v>0</v>
      </c>
      <c r="V122" s="181" t="str">
        <f>IF(V101&gt;0,+V104/V102,"0")</f>
        <v>0</v>
      </c>
      <c r="W122" s="182" t="str">
        <f>IF(W101&gt;0,+W104/W102,"0")</f>
        <v>0</v>
      </c>
      <c r="X122" s="183" t="str">
        <f>IF(V101&gt;0,IF(W101&gt;0,+X104/X102,V122),W122)</f>
        <v>0</v>
      </c>
      <c r="Y122" s="181" t="str">
        <f>IF(Y101&gt;0,+Y104/Y102,"0")</f>
        <v>0</v>
      </c>
      <c r="Z122" s="182" t="str">
        <f>IF(Z101&gt;0,+Z104/Z102,"0")</f>
        <v>0</v>
      </c>
      <c r="AA122" s="183" t="str">
        <f>IF(Y101&gt;0,IF(Z101&gt;0,+AA104/AA102,Y122),Z122)</f>
        <v>0</v>
      </c>
    </row>
    <row r="123" spans="1:27" s="111" customFormat="1" ht="20.100000000000001" customHeight="1" x14ac:dyDescent="0.3">
      <c r="A123" s="785" t="s">
        <v>59</v>
      </c>
      <c r="B123" s="785"/>
      <c r="C123" s="785"/>
      <c r="D123" s="785"/>
      <c r="E123" s="785"/>
      <c r="F123" s="785"/>
      <c r="G123" s="785"/>
      <c r="H123" s="785"/>
      <c r="I123" s="785"/>
      <c r="J123" s="785"/>
      <c r="K123" s="785"/>
      <c r="L123" s="24"/>
      <c r="M123" s="47"/>
      <c r="N123" s="70" t="s">
        <v>60</v>
      </c>
      <c r="O123" s="141"/>
      <c r="P123" s="70"/>
      <c r="Q123" s="70"/>
      <c r="R123" s="70"/>
      <c r="S123" s="70"/>
      <c r="T123" s="70"/>
      <c r="U123" s="70"/>
      <c r="V123" s="70"/>
      <c r="W123" s="70"/>
      <c r="X123" s="70"/>
    </row>
    <row r="124" spans="1:27" s="111" customFormat="1" ht="20.100000000000001" customHeight="1" x14ac:dyDescent="0.3">
      <c r="A124" s="810" t="s">
        <v>546</v>
      </c>
      <c r="B124" s="810"/>
      <c r="C124" s="810"/>
      <c r="D124" s="810"/>
      <c r="E124" s="810"/>
      <c r="F124" s="810"/>
      <c r="G124" s="810"/>
      <c r="H124" s="810"/>
      <c r="I124" s="810"/>
      <c r="J124" s="810"/>
      <c r="K124" s="810"/>
      <c r="L124" s="24"/>
      <c r="M124" s="47"/>
      <c r="N124" s="140"/>
      <c r="O124" s="141"/>
      <c r="P124" s="70"/>
      <c r="Q124" s="70"/>
      <c r="R124" s="70"/>
      <c r="S124" s="70"/>
      <c r="T124" s="70"/>
      <c r="U124" s="70"/>
      <c r="V124" s="70"/>
      <c r="W124" s="70"/>
      <c r="X124" s="70"/>
    </row>
    <row r="125" spans="1:27" s="111" customFormat="1" ht="28.5" customHeight="1" x14ac:dyDescent="0.3">
      <c r="A125" s="784" t="s">
        <v>531</v>
      </c>
      <c r="B125" s="784"/>
      <c r="C125" s="784"/>
      <c r="D125" s="784"/>
      <c r="E125" s="784"/>
      <c r="F125" s="784"/>
      <c r="G125" s="784"/>
      <c r="H125" s="784"/>
      <c r="I125" s="784"/>
      <c r="J125" s="784"/>
      <c r="K125" s="784"/>
      <c r="L125" s="24"/>
      <c r="M125" s="47"/>
      <c r="N125" s="140"/>
      <c r="O125" s="141"/>
      <c r="P125" s="70"/>
      <c r="Q125" s="70"/>
      <c r="R125" s="70"/>
      <c r="S125" s="70"/>
      <c r="T125" s="70"/>
      <c r="U125" s="70"/>
      <c r="V125" s="70"/>
      <c r="W125" s="70"/>
      <c r="X125" s="70"/>
    </row>
    <row r="126" spans="1:27" s="111" customFormat="1" ht="27.75" hidden="1" customHeight="1" x14ac:dyDescent="0.3">
      <c r="A126" s="780" t="s">
        <v>559</v>
      </c>
      <c r="B126" s="780"/>
      <c r="C126" s="780"/>
      <c r="D126" s="780"/>
      <c r="E126" s="780"/>
      <c r="F126" s="780"/>
      <c r="G126" s="780"/>
      <c r="H126" s="780"/>
      <c r="I126" s="780"/>
      <c r="J126" s="780"/>
      <c r="K126" s="780"/>
      <c r="L126" s="24"/>
      <c r="M126" s="47"/>
      <c r="N126" s="140"/>
      <c r="O126" s="141"/>
      <c r="P126" s="70"/>
      <c r="Q126" s="70"/>
      <c r="R126" s="70"/>
      <c r="S126" s="70"/>
      <c r="T126" s="70"/>
      <c r="U126" s="70"/>
      <c r="V126" s="70"/>
      <c r="W126" s="70"/>
      <c r="X126" s="70"/>
    </row>
    <row r="127" spans="1:27" s="111" customFormat="1" ht="20.100000000000001" customHeight="1" x14ac:dyDescent="0.3">
      <c r="A127" s="784" t="s">
        <v>494</v>
      </c>
      <c r="B127" s="784"/>
      <c r="C127" s="784"/>
      <c r="D127" s="784"/>
      <c r="E127" s="784"/>
      <c r="F127" s="784"/>
      <c r="G127" s="784"/>
      <c r="H127" s="784"/>
      <c r="I127" s="784"/>
      <c r="J127" s="784"/>
      <c r="K127" s="784"/>
      <c r="L127" s="24"/>
      <c r="M127" s="47"/>
      <c r="N127" s="140"/>
      <c r="O127" s="141"/>
      <c r="P127" s="70"/>
      <c r="Q127" s="70"/>
      <c r="R127" s="70"/>
      <c r="S127" s="70"/>
      <c r="T127" s="70"/>
      <c r="U127" s="70"/>
      <c r="V127" s="70"/>
      <c r="W127" s="70"/>
      <c r="X127" s="70"/>
    </row>
    <row r="128" spans="1:27" s="111" customFormat="1" ht="35.25" customHeight="1" x14ac:dyDescent="0.3">
      <c r="A128" s="784" t="s">
        <v>560</v>
      </c>
      <c r="B128" s="784"/>
      <c r="C128" s="784"/>
      <c r="D128" s="784"/>
      <c r="E128" s="784"/>
      <c r="F128" s="784"/>
      <c r="G128" s="784"/>
      <c r="H128" s="784"/>
      <c r="I128" s="784"/>
      <c r="J128" s="784"/>
      <c r="K128" s="784"/>
      <c r="L128" s="70"/>
      <c r="M128" s="70"/>
      <c r="N128" s="70"/>
      <c r="O128" s="70"/>
      <c r="P128" s="70"/>
      <c r="Q128" s="70"/>
      <c r="R128" s="70"/>
      <c r="S128" s="70"/>
      <c r="T128" s="70"/>
      <c r="U128" s="70"/>
      <c r="V128" s="70"/>
      <c r="W128" s="70"/>
      <c r="X128" s="70"/>
    </row>
    <row r="129" spans="1:24" s="111" customFormat="1" ht="20.100000000000001" customHeight="1" x14ac:dyDescent="0.3">
      <c r="A129" s="784" t="s">
        <v>561</v>
      </c>
      <c r="B129" s="784"/>
      <c r="C129" s="784"/>
      <c r="D129" s="784"/>
      <c r="E129" s="784"/>
      <c r="F129" s="784"/>
      <c r="G129" s="784"/>
      <c r="H129" s="784"/>
      <c r="I129" s="784"/>
      <c r="J129" s="784"/>
      <c r="K129" s="784"/>
      <c r="L129" s="24"/>
      <c r="M129" s="47"/>
      <c r="N129" s="140"/>
      <c r="O129" s="141"/>
      <c r="P129" s="70"/>
      <c r="Q129" s="70"/>
      <c r="R129" s="70"/>
      <c r="S129" s="70"/>
      <c r="T129" s="70"/>
      <c r="U129" s="70"/>
      <c r="V129" s="70"/>
      <c r="W129" s="70"/>
      <c r="X129" s="70"/>
    </row>
    <row r="130" spans="1:24" s="111" customFormat="1" ht="20.100000000000001" customHeight="1" x14ac:dyDescent="0.3">
      <c r="A130" s="784" t="s">
        <v>650</v>
      </c>
      <c r="B130" s="784"/>
      <c r="C130" s="784"/>
      <c r="D130" s="784"/>
      <c r="E130" s="784"/>
      <c r="F130" s="784"/>
      <c r="G130" s="784"/>
      <c r="H130" s="784"/>
      <c r="I130" s="784"/>
      <c r="J130" s="784"/>
      <c r="K130" s="784"/>
      <c r="L130" s="24"/>
      <c r="M130" s="47"/>
      <c r="N130" s="140"/>
      <c r="O130" s="141"/>
      <c r="P130" s="70"/>
      <c r="Q130" s="70"/>
      <c r="R130" s="70"/>
      <c r="S130" s="70"/>
      <c r="T130" s="70"/>
      <c r="U130" s="70"/>
      <c r="V130" s="70"/>
      <c r="W130" s="70"/>
      <c r="X130" s="70"/>
    </row>
    <row r="131" spans="1:24" s="111" customFormat="1" ht="20.100000000000001" customHeight="1" x14ac:dyDescent="0.3">
      <c r="A131" s="784" t="s">
        <v>649</v>
      </c>
      <c r="B131" s="784"/>
      <c r="C131" s="784"/>
      <c r="D131" s="784"/>
      <c r="E131" s="784"/>
      <c r="F131" s="784"/>
      <c r="G131" s="784"/>
      <c r="H131" s="784"/>
      <c r="I131" s="784"/>
      <c r="J131" s="784"/>
      <c r="K131" s="784"/>
      <c r="L131" s="24"/>
      <c r="M131" s="47"/>
      <c r="N131" s="140"/>
      <c r="O131" s="141"/>
      <c r="P131" s="70"/>
      <c r="Q131" s="70"/>
      <c r="R131" s="70"/>
      <c r="S131" s="70"/>
      <c r="T131" s="70"/>
      <c r="U131" s="70"/>
      <c r="V131" s="70"/>
      <c r="W131" s="70"/>
      <c r="X131" s="70"/>
    </row>
    <row r="132" spans="1:24" s="111" customFormat="1" ht="20.100000000000001" customHeight="1" x14ac:dyDescent="0.3">
      <c r="A132" s="184"/>
      <c r="B132" s="184"/>
      <c r="C132" s="184"/>
      <c r="D132" s="184"/>
      <c r="E132" s="184"/>
      <c r="F132" s="184"/>
      <c r="G132" s="184"/>
      <c r="H132" s="184"/>
      <c r="I132" s="184"/>
      <c r="J132" s="184"/>
      <c r="K132" s="184"/>
      <c r="L132" s="24"/>
      <c r="M132" s="47"/>
      <c r="N132" s="140"/>
      <c r="O132" s="141"/>
      <c r="P132" s="70"/>
      <c r="Q132" s="70"/>
      <c r="R132" s="70"/>
      <c r="S132" s="70"/>
      <c r="T132" s="70"/>
      <c r="U132" s="70"/>
      <c r="V132" s="70"/>
      <c r="W132" s="70"/>
      <c r="X132" s="70"/>
    </row>
    <row r="133" spans="1:24" s="111" customFormat="1" ht="20.100000000000001" customHeight="1" x14ac:dyDescent="0.3">
      <c r="A133" s="823" t="s">
        <v>707</v>
      </c>
      <c r="B133" s="801"/>
      <c r="C133" s="801"/>
      <c r="D133" s="801"/>
      <c r="E133" s="801"/>
      <c r="F133" s="801"/>
      <c r="G133" s="801"/>
      <c r="H133" s="801"/>
      <c r="I133" s="801"/>
      <c r="J133" s="801"/>
      <c r="K133" s="801"/>
      <c r="L133" s="58"/>
      <c r="M133" s="47"/>
      <c r="N133" s="140"/>
      <c r="O133" s="141"/>
      <c r="P133" s="70"/>
      <c r="Q133" s="70"/>
      <c r="R133" s="70"/>
      <c r="S133" s="70"/>
      <c r="T133" s="70"/>
      <c r="U133" s="70"/>
      <c r="V133" s="70"/>
      <c r="W133" s="70"/>
      <c r="X133" s="70"/>
    </row>
    <row r="134" spans="1:24" s="111" customFormat="1" ht="20.100000000000001" customHeight="1" x14ac:dyDescent="0.3">
      <c r="A134" s="806" t="s">
        <v>536</v>
      </c>
      <c r="B134" s="806"/>
      <c r="C134" s="806"/>
      <c r="D134" s="806"/>
      <c r="E134" s="806"/>
      <c r="F134" s="806"/>
      <c r="G134" s="806"/>
      <c r="H134" s="806"/>
      <c r="I134" s="806"/>
      <c r="J134" s="806"/>
      <c r="K134" s="806"/>
      <c r="L134" s="58"/>
      <c r="M134" s="47"/>
      <c r="N134" s="140"/>
      <c r="O134" s="141"/>
      <c r="P134" s="70"/>
      <c r="Q134" s="70"/>
      <c r="R134" s="70"/>
      <c r="S134" s="70"/>
      <c r="T134" s="70"/>
      <c r="U134" s="70"/>
      <c r="V134" s="70"/>
      <c r="W134" s="70"/>
      <c r="X134" s="70"/>
    </row>
    <row r="135" spans="1:24" s="88" customFormat="1" ht="20.100000000000001" customHeight="1" x14ac:dyDescent="0.25">
      <c r="A135" s="796" t="s">
        <v>541</v>
      </c>
      <c r="B135" s="796"/>
      <c r="C135" s="796"/>
      <c r="D135" s="796"/>
      <c r="E135" s="796"/>
      <c r="F135" s="796"/>
      <c r="G135" s="796"/>
      <c r="H135" s="796"/>
      <c r="I135" s="796"/>
      <c r="J135" s="796"/>
      <c r="K135" s="796"/>
      <c r="L135" s="267"/>
      <c r="M135" s="268"/>
      <c r="N135" s="269"/>
      <c r="O135" s="270"/>
      <c r="P135" s="74"/>
      <c r="Q135" s="74"/>
      <c r="R135" s="74"/>
      <c r="S135" s="74"/>
      <c r="T135" s="74"/>
      <c r="U135" s="74"/>
      <c r="V135" s="74"/>
      <c r="W135" s="74"/>
      <c r="X135" s="74"/>
    </row>
    <row r="136" spans="1:24" s="113" customFormat="1" ht="20.100000000000001" customHeight="1" x14ac:dyDescent="0.3">
      <c r="A136" s="185"/>
      <c r="B136" s="185"/>
      <c r="C136" s="185"/>
      <c r="D136" s="185"/>
      <c r="E136" s="185"/>
      <c r="G136" s="185"/>
      <c r="H136" s="89" t="s">
        <v>8</v>
      </c>
      <c r="I136" s="338" t="b">
        <v>0</v>
      </c>
      <c r="J136" s="89"/>
      <c r="K136" s="263" t="b">
        <v>0</v>
      </c>
      <c r="L136" s="37" t="str">
        <f>IF(P136+P137&gt;1,"Scegliere una sola opzione","")</f>
        <v/>
      </c>
      <c r="M136" s="71"/>
      <c r="N136" s="186" t="str">
        <f>+IF(I136=TRUE,"1","0")</f>
        <v>0</v>
      </c>
      <c r="O136" s="186"/>
      <c r="P136" s="187">
        <f>N136*1</f>
        <v>0</v>
      </c>
      <c r="Q136" s="188"/>
      <c r="R136" s="71"/>
      <c r="S136" s="71"/>
      <c r="T136" s="71"/>
      <c r="U136" s="71"/>
      <c r="V136" s="71"/>
      <c r="W136" s="71"/>
      <c r="X136" s="71"/>
    </row>
    <row r="137" spans="1:24" s="112" customFormat="1" ht="21" customHeight="1" x14ac:dyDescent="0.3">
      <c r="A137" s="190"/>
      <c r="B137" s="190"/>
      <c r="C137" s="190"/>
      <c r="D137" s="190"/>
      <c r="E137" s="190"/>
      <c r="F137" s="190"/>
      <c r="G137" s="190"/>
      <c r="H137" s="249" t="s">
        <v>9</v>
      </c>
      <c r="I137" s="339" t="b">
        <v>0</v>
      </c>
      <c r="J137" s="190"/>
      <c r="K137" s="190"/>
      <c r="L137" s="30"/>
      <c r="M137" s="71"/>
      <c r="N137" s="186" t="str">
        <f>+IF(I137=TRUE,"1","0")</f>
        <v>0</v>
      </c>
      <c r="O137" s="70"/>
      <c r="P137" s="187">
        <f t="shared" ref="P137" si="4">N137*1</f>
        <v>0</v>
      </c>
      <c r="Q137" s="71"/>
      <c r="R137" s="71"/>
      <c r="S137" s="71"/>
      <c r="T137" s="71"/>
      <c r="U137" s="71"/>
      <c r="V137" s="71"/>
      <c r="W137" s="71"/>
      <c r="X137" s="71"/>
    </row>
    <row r="138" spans="1:24" s="112" customFormat="1" ht="21" customHeight="1" x14ac:dyDescent="0.3">
      <c r="A138" s="277"/>
      <c r="B138" s="277"/>
      <c r="C138" s="277"/>
      <c r="D138" s="277"/>
      <c r="E138" s="277"/>
      <c r="F138" s="277"/>
      <c r="G138" s="277"/>
      <c r="H138" s="277"/>
      <c r="I138" s="277"/>
      <c r="J138" s="277"/>
      <c r="K138" s="277"/>
      <c r="L138" s="30"/>
      <c r="M138" s="71"/>
      <c r="N138" s="186"/>
      <c r="O138" s="70"/>
      <c r="P138" s="188"/>
      <c r="Q138" s="71"/>
      <c r="R138" s="71"/>
      <c r="S138" s="71"/>
      <c r="T138" s="71"/>
      <c r="U138" s="71"/>
      <c r="V138" s="71"/>
      <c r="W138" s="71"/>
      <c r="X138" s="71"/>
    </row>
    <row r="139" spans="1:24" s="88" customFormat="1" ht="20.100000000000001" customHeight="1" x14ac:dyDescent="0.25">
      <c r="A139" s="796" t="s">
        <v>651</v>
      </c>
      <c r="B139" s="796"/>
      <c r="C139" s="796"/>
      <c r="D139" s="796"/>
      <c r="E139" s="796"/>
      <c r="F139" s="796"/>
      <c r="G139" s="796"/>
      <c r="H139" s="796"/>
      <c r="I139" s="796"/>
      <c r="J139" s="796"/>
      <c r="K139" s="796"/>
      <c r="L139" s="267"/>
      <c r="M139" s="268"/>
      <c r="N139" s="269"/>
      <c r="O139" s="270"/>
      <c r="P139" s="74"/>
      <c r="Q139" s="74"/>
      <c r="R139" s="74"/>
      <c r="S139" s="74"/>
      <c r="T139" s="74"/>
      <c r="U139" s="74"/>
      <c r="V139" s="74"/>
      <c r="W139" s="74"/>
      <c r="X139" s="74"/>
    </row>
    <row r="140" spans="1:24" s="113" customFormat="1" ht="20.100000000000001" customHeight="1" x14ac:dyDescent="0.3">
      <c r="A140" s="185"/>
      <c r="B140" s="185"/>
      <c r="C140" s="185"/>
      <c r="D140" s="185"/>
      <c r="E140" s="185"/>
      <c r="G140" s="185"/>
      <c r="H140" s="89" t="s">
        <v>8</v>
      </c>
      <c r="I140" s="338" t="b">
        <v>0</v>
      </c>
      <c r="J140" s="89"/>
      <c r="K140" s="263" t="b">
        <v>0</v>
      </c>
      <c r="L140" s="37" t="str">
        <f>IF(P140+P141&gt;1,"Scegliere una sola opzione",IF(AND(P140=0,P141=1,F147=0),"Vai alla domanda   D.3",""))</f>
        <v/>
      </c>
      <c r="M140" s="71"/>
      <c r="N140" s="186" t="str">
        <f>+IF(I140=TRUE,"1","0")</f>
        <v>0</v>
      </c>
      <c r="O140" s="186"/>
      <c r="P140" s="187">
        <f>N140*1</f>
        <v>0</v>
      </c>
      <c r="Q140" s="188"/>
      <c r="R140" s="71"/>
      <c r="S140" s="71"/>
      <c r="T140" s="71"/>
      <c r="U140" s="71"/>
      <c r="V140" s="71"/>
      <c r="W140" s="71"/>
      <c r="X140" s="71"/>
    </row>
    <row r="141" spans="1:24" s="112" customFormat="1" ht="21" customHeight="1" x14ac:dyDescent="0.3">
      <c r="A141" s="190"/>
      <c r="B141" s="190"/>
      <c r="C141" s="190"/>
      <c r="D141" s="190"/>
      <c r="E141" s="190"/>
      <c r="F141" s="190"/>
      <c r="G141" s="190"/>
      <c r="H141" s="249" t="s">
        <v>9</v>
      </c>
      <c r="I141" s="339" t="b">
        <v>0</v>
      </c>
      <c r="J141" s="190"/>
      <c r="K141" s="190"/>
      <c r="L141" s="30"/>
      <c r="M141" s="71"/>
      <c r="N141" s="186" t="str">
        <f>+IF(I141=TRUE,"1","0")</f>
        <v>0</v>
      </c>
      <c r="O141" s="70"/>
      <c r="P141" s="187">
        <f t="shared" ref="P141" si="5">N141*1</f>
        <v>0</v>
      </c>
      <c r="Q141" s="71"/>
      <c r="R141" s="71"/>
      <c r="S141" s="71"/>
      <c r="T141" s="71"/>
      <c r="U141" s="71"/>
      <c r="V141" s="71"/>
      <c r="W141" s="71"/>
      <c r="X141" s="71"/>
    </row>
    <row r="142" spans="1:24" s="112" customFormat="1" ht="21" customHeight="1" x14ac:dyDescent="0.3">
      <c r="F142" s="250"/>
      <c r="G142" s="250"/>
      <c r="H142" s="250"/>
      <c r="I142" s="250"/>
      <c r="J142" s="250"/>
      <c r="K142" s="250"/>
      <c r="L142" s="37"/>
      <c r="M142" s="71"/>
      <c r="N142" s="188"/>
      <c r="O142" s="71"/>
      <c r="P142" s="188"/>
      <c r="Q142" s="71"/>
      <c r="R142" s="71"/>
      <c r="S142" s="71"/>
      <c r="T142" s="71"/>
      <c r="U142" s="71"/>
      <c r="V142" s="71"/>
      <c r="W142" s="71"/>
      <c r="X142" s="71"/>
    </row>
    <row r="143" spans="1:24" s="112" customFormat="1" ht="28.2" customHeight="1" x14ac:dyDescent="0.3">
      <c r="A143" s="679" t="s">
        <v>652</v>
      </c>
      <c r="B143" s="679"/>
      <c r="C143" s="679"/>
      <c r="D143" s="679"/>
      <c r="E143" s="679"/>
      <c r="F143" s="679"/>
      <c r="G143" s="679"/>
      <c r="H143" s="679"/>
      <c r="I143" s="679"/>
      <c r="J143" s="679"/>
      <c r="K143" s="679"/>
      <c r="L143" s="30"/>
      <c r="M143" s="48"/>
      <c r="N143" s="48"/>
      <c r="O143" s="48"/>
      <c r="P143" s="48"/>
      <c r="Q143" s="48"/>
      <c r="R143" s="48"/>
      <c r="S143" s="71"/>
      <c r="T143" s="71"/>
      <c r="U143" s="71"/>
      <c r="V143" s="71"/>
      <c r="W143" s="71"/>
      <c r="X143" s="71"/>
    </row>
    <row r="144" spans="1:24" s="112" customFormat="1" ht="21" customHeight="1" x14ac:dyDescent="0.3">
      <c r="B144" s="70"/>
      <c r="C144" s="265"/>
      <c r="D144" s="265"/>
      <c r="E144" s="283" t="s">
        <v>548</v>
      </c>
      <c r="F144" s="360"/>
      <c r="G144" s="279"/>
      <c r="H144" s="280"/>
      <c r="I144" s="281"/>
      <c r="J144" s="281"/>
      <c r="K144" s="281"/>
      <c r="L144" s="648" t="str">
        <f>IF(SUM(F144:F146)&gt;(SUM(H44:K44)-H52-J52),"Attenzione: la somma dei dipendenti qui indicati supera il numero totale di dipendenti al netto dei dirigenti indicati nella sezione B)","")</f>
        <v/>
      </c>
      <c r="M144" s="48"/>
      <c r="N144" s="48"/>
      <c r="O144" s="48"/>
      <c r="P144" s="48"/>
      <c r="Q144" s="48"/>
      <c r="R144" s="48"/>
      <c r="S144" s="71"/>
      <c r="T144" s="71"/>
      <c r="U144" s="71"/>
      <c r="V144" s="71"/>
      <c r="W144" s="71"/>
      <c r="X144" s="71"/>
    </row>
    <row r="145" spans="1:24" s="112" customFormat="1" ht="21" customHeight="1" x14ac:dyDescent="0.3">
      <c r="A145" s="278"/>
      <c r="B145" s="70"/>
      <c r="C145" s="265"/>
      <c r="D145" s="265"/>
      <c r="E145" s="283" t="s">
        <v>570</v>
      </c>
      <c r="F145" s="360"/>
      <c r="G145" s="279"/>
      <c r="H145" s="265"/>
      <c r="I145" s="281"/>
      <c r="J145" s="281"/>
      <c r="K145" s="281"/>
      <c r="L145" s="648"/>
      <c r="M145" s="48"/>
      <c r="N145" s="48"/>
      <c r="O145" s="48"/>
      <c r="P145" s="48"/>
      <c r="Q145" s="48"/>
      <c r="R145" s="48"/>
      <c r="S145" s="71"/>
      <c r="T145" s="71"/>
      <c r="U145" s="71"/>
      <c r="V145" s="71"/>
      <c r="W145" s="71"/>
      <c r="X145" s="71"/>
    </row>
    <row r="146" spans="1:24" s="112" customFormat="1" ht="21.6" customHeight="1" x14ac:dyDescent="0.3">
      <c r="A146" s="189"/>
      <c r="B146" s="70"/>
      <c r="C146" s="189"/>
      <c r="D146" s="189"/>
      <c r="E146" s="283" t="s">
        <v>667</v>
      </c>
      <c r="F146" s="361"/>
      <c r="G146" s="282"/>
      <c r="H146" s="189"/>
      <c r="I146" s="189"/>
      <c r="J146" s="189"/>
      <c r="K146" s="189"/>
      <c r="L146" s="648"/>
      <c r="M146" s="48"/>
      <c r="N146" s="48"/>
      <c r="O146" s="48"/>
      <c r="P146" s="48"/>
      <c r="Q146" s="48"/>
      <c r="R146" s="48"/>
      <c r="S146" s="71"/>
      <c r="T146" s="71"/>
      <c r="U146" s="71"/>
      <c r="V146" s="71"/>
      <c r="W146" s="71"/>
      <c r="X146" s="71"/>
    </row>
    <row r="147" spans="1:24" s="112" customFormat="1" ht="41.4" customHeight="1" x14ac:dyDescent="0.3">
      <c r="A147" s="189"/>
      <c r="B147" s="248"/>
      <c r="C147" s="248"/>
      <c r="D147" s="248"/>
      <c r="E147" s="284" t="s">
        <v>653</v>
      </c>
      <c r="F147" s="359">
        <f>SUM(F144:F146)</f>
        <v>0</v>
      </c>
      <c r="G147" s="296" t="s">
        <v>534</v>
      </c>
      <c r="H147" s="314">
        <f>(SUM(H44:K44)-(H52+J52))</f>
        <v>0</v>
      </c>
      <c r="I147" s="797" t="s">
        <v>654</v>
      </c>
      <c r="J147" s="798"/>
      <c r="K147" s="798"/>
      <c r="L147" s="30"/>
      <c r="M147" s="48"/>
      <c r="N147" s="188"/>
      <c r="O147" s="48"/>
      <c r="P147" s="188"/>
      <c r="Q147" s="48"/>
      <c r="R147" s="48"/>
      <c r="S147" s="71"/>
      <c r="T147" s="71"/>
      <c r="U147" s="71"/>
      <c r="V147" s="71"/>
      <c r="W147" s="71"/>
      <c r="X147" s="71"/>
    </row>
    <row r="148" spans="1:24" s="112" customFormat="1" ht="21" customHeight="1" x14ac:dyDescent="0.3">
      <c r="A148" s="189"/>
      <c r="B148" s="248"/>
      <c r="C148" s="248"/>
      <c r="D148" s="248"/>
      <c r="E148" s="248"/>
      <c r="F148" s="248"/>
      <c r="G148" s="248"/>
      <c r="H148" s="248"/>
      <c r="I148" s="248"/>
      <c r="J148" s="248"/>
      <c r="K148" s="320"/>
      <c r="L148" s="30"/>
      <c r="M148" s="48"/>
      <c r="N148" s="188"/>
      <c r="O148" s="48"/>
      <c r="P148" s="188"/>
      <c r="Q148" s="48"/>
      <c r="R148" s="48"/>
      <c r="S148" s="71"/>
      <c r="T148" s="71"/>
      <c r="U148" s="71"/>
      <c r="V148" s="71"/>
      <c r="W148" s="71"/>
      <c r="X148" s="71"/>
    </row>
    <row r="149" spans="1:24" s="112" customFormat="1" ht="24.75" hidden="1" customHeight="1" x14ac:dyDescent="0.3">
      <c r="A149" s="308"/>
      <c r="B149" s="70"/>
      <c r="C149" s="70"/>
      <c r="D149" s="70"/>
      <c r="E149" s="321"/>
      <c r="F149" s="321"/>
      <c r="G149" s="321"/>
      <c r="H149" s="321"/>
      <c r="I149" s="321"/>
      <c r="J149" s="321"/>
      <c r="K149" s="321"/>
      <c r="L149" s="30"/>
      <c r="M149" s="48"/>
      <c r="N149" s="188"/>
      <c r="O149" s="48"/>
      <c r="P149" s="188"/>
      <c r="Q149" s="48"/>
      <c r="R149" s="48"/>
      <c r="S149" s="71"/>
      <c r="T149" s="71"/>
      <c r="U149" s="71"/>
      <c r="V149" s="71"/>
      <c r="W149" s="71"/>
      <c r="X149" s="71"/>
    </row>
    <row r="150" spans="1:24" s="111" customFormat="1" ht="24" hidden="1" customHeight="1" x14ac:dyDescent="0.25">
      <c r="A150" s="309"/>
      <c r="B150" s="248"/>
      <c r="C150" s="248"/>
      <c r="D150" s="248"/>
      <c r="E150" s="248"/>
      <c r="F150" s="248"/>
      <c r="G150" s="248"/>
      <c r="H150" s="248"/>
      <c r="I150" s="248"/>
      <c r="J150" s="248"/>
      <c r="K150" s="258"/>
      <c r="L150" s="55"/>
      <c r="M150" s="47"/>
      <c r="N150" s="188"/>
      <c r="O150" s="48"/>
      <c r="P150" s="188"/>
      <c r="Q150" s="70"/>
      <c r="R150" s="70"/>
      <c r="S150" s="70"/>
      <c r="T150" s="70"/>
      <c r="U150" s="70"/>
      <c r="V150" s="70"/>
      <c r="W150" s="70"/>
      <c r="X150" s="70"/>
    </row>
    <row r="151" spans="1:24" s="112" customFormat="1" ht="20.100000000000001" hidden="1" customHeight="1" x14ac:dyDescent="0.3">
      <c r="A151" s="278"/>
      <c r="B151" s="310"/>
      <c r="C151" s="310"/>
      <c r="D151" s="310"/>
      <c r="E151" s="310"/>
      <c r="F151" s="310"/>
      <c r="G151" s="310"/>
      <c r="H151" s="310"/>
      <c r="I151" s="310"/>
      <c r="J151" s="310"/>
      <c r="K151" s="310"/>
      <c r="L151" s="30"/>
      <c r="M151" s="48"/>
      <c r="N151" s="48"/>
      <c r="O151" s="48"/>
      <c r="P151" s="48"/>
      <c r="Q151" s="48"/>
      <c r="R151" s="48"/>
      <c r="S151" s="71"/>
      <c r="T151" s="71"/>
      <c r="U151" s="71"/>
      <c r="V151" s="71"/>
      <c r="W151" s="71"/>
      <c r="X151" s="71"/>
    </row>
    <row r="152" spans="1:24" s="112" customFormat="1" ht="24" hidden="1" customHeight="1" x14ac:dyDescent="0.3">
      <c r="A152" s="299"/>
      <c r="B152" s="248"/>
      <c r="C152" s="248"/>
      <c r="D152" s="248"/>
      <c r="E152" s="248"/>
      <c r="F152" s="248"/>
      <c r="G152" s="248"/>
      <c r="H152" s="248"/>
      <c r="I152" s="248"/>
      <c r="J152" s="248"/>
      <c r="K152" s="258"/>
      <c r="L152" s="25"/>
      <c r="M152" s="48"/>
      <c r="N152" s="188"/>
      <c r="O152" s="48"/>
      <c r="P152" s="188"/>
      <c r="Q152" s="48"/>
      <c r="R152" s="48"/>
      <c r="S152" s="71"/>
      <c r="T152" s="71"/>
      <c r="U152" s="71"/>
      <c r="V152" s="71"/>
      <c r="W152" s="71"/>
      <c r="X152" s="71"/>
    </row>
    <row r="153" spans="1:24" s="113" customFormat="1" ht="20.100000000000001" hidden="1" customHeight="1" x14ac:dyDescent="0.3">
      <c r="A153" s="311"/>
      <c r="B153" s="311"/>
      <c r="C153" s="311"/>
      <c r="D153" s="311"/>
      <c r="E153" s="311"/>
      <c r="F153" s="311"/>
      <c r="G153" s="311"/>
      <c r="H153" s="311"/>
      <c r="I153" s="311"/>
      <c r="J153" s="311"/>
      <c r="K153" s="311"/>
      <c r="L153" s="51"/>
      <c r="M153" s="71"/>
      <c r="N153" s="188"/>
      <c r="P153" s="188"/>
      <c r="R153" s="71"/>
      <c r="S153" s="71"/>
      <c r="T153" s="71"/>
      <c r="U153" s="71"/>
      <c r="V153" s="71"/>
      <c r="W153" s="71"/>
      <c r="X153" s="71"/>
    </row>
    <row r="154" spans="1:24" s="112" customFormat="1" ht="20.100000000000001" hidden="1" customHeight="1" x14ac:dyDescent="0.3">
      <c r="A154" s="300"/>
      <c r="B154" s="248"/>
      <c r="C154" s="248"/>
      <c r="D154" s="248"/>
      <c r="E154" s="248"/>
      <c r="F154" s="248"/>
      <c r="G154" s="248"/>
      <c r="H154" s="248"/>
      <c r="I154" s="248"/>
      <c r="J154" s="248"/>
      <c r="K154" s="322"/>
      <c r="M154" s="48"/>
      <c r="N154" s="188"/>
      <c r="O154" s="48"/>
      <c r="P154" s="188"/>
      <c r="Q154" s="48"/>
      <c r="R154" s="48"/>
      <c r="S154" s="71"/>
      <c r="T154" s="71"/>
      <c r="U154" s="71"/>
      <c r="V154" s="71"/>
      <c r="W154" s="71"/>
      <c r="X154" s="71"/>
    </row>
    <row r="155" spans="1:24" s="112" customFormat="1" ht="20.100000000000001" hidden="1" customHeight="1" x14ac:dyDescent="0.3">
      <c r="A155" s="189"/>
      <c r="B155" s="824"/>
      <c r="C155" s="824"/>
      <c r="D155" s="824"/>
      <c r="E155" s="824"/>
      <c r="F155" s="824"/>
      <c r="G155" s="824"/>
      <c r="H155" s="824"/>
      <c r="I155" s="824"/>
      <c r="J155" s="824"/>
      <c r="K155" s="320"/>
      <c r="L155" s="30"/>
      <c r="M155" s="48"/>
      <c r="N155" s="188"/>
      <c r="O155" s="48"/>
      <c r="P155" s="188"/>
      <c r="Q155" s="48"/>
      <c r="R155" s="48"/>
      <c r="S155" s="71"/>
      <c r="T155" s="71"/>
      <c r="U155" s="71"/>
      <c r="V155" s="71"/>
      <c r="W155" s="71"/>
      <c r="X155" s="71"/>
    </row>
    <row r="156" spans="1:24" s="112" customFormat="1" ht="20.100000000000001" hidden="1" customHeight="1" x14ac:dyDescent="0.3">
      <c r="A156" s="248"/>
      <c r="B156" s="688"/>
      <c r="C156" s="688"/>
      <c r="D156" s="688"/>
      <c r="E156" s="826"/>
      <c r="F156" s="826"/>
      <c r="G156" s="826"/>
      <c r="H156" s="826"/>
      <c r="I156" s="826"/>
      <c r="J156" s="826"/>
      <c r="K156" s="826"/>
      <c r="L156" s="30"/>
      <c r="M156" s="48"/>
      <c r="N156" s="48"/>
      <c r="O156" s="48"/>
      <c r="P156" s="48"/>
      <c r="Q156" s="48"/>
      <c r="R156" s="48"/>
      <c r="S156" s="71"/>
      <c r="T156" s="71"/>
      <c r="U156" s="71"/>
      <c r="V156" s="71"/>
      <c r="W156" s="71"/>
      <c r="X156" s="71"/>
    </row>
    <row r="157" spans="1:24" s="112" customFormat="1" ht="22.5" hidden="1" customHeight="1" x14ac:dyDescent="0.3">
      <c r="A157" s="265"/>
      <c r="B157" s="824"/>
      <c r="C157" s="824"/>
      <c r="D157" s="824"/>
      <c r="E157" s="824"/>
      <c r="F157" s="824"/>
      <c r="G157" s="824"/>
      <c r="H157" s="824"/>
      <c r="I157" s="824"/>
      <c r="J157" s="824"/>
      <c r="K157" s="258"/>
      <c r="L157" s="30"/>
      <c r="M157" s="48"/>
      <c r="N157" s="188"/>
      <c r="O157" s="48"/>
      <c r="P157" s="188"/>
      <c r="Q157" s="48"/>
      <c r="R157" s="48"/>
      <c r="S157" s="71"/>
      <c r="T157" s="71"/>
      <c r="U157" s="71"/>
      <c r="V157" s="71"/>
      <c r="W157" s="71"/>
      <c r="X157" s="71"/>
    </row>
    <row r="158" spans="1:24" s="112" customFormat="1" ht="20.100000000000001" hidden="1" customHeight="1" x14ac:dyDescent="0.3">
      <c r="A158" s="251"/>
      <c r="L158" s="44"/>
      <c r="M158" s="48"/>
      <c r="N158" s="186"/>
      <c r="O158" s="48"/>
      <c r="P158" s="188"/>
      <c r="Q158" s="48"/>
      <c r="R158" s="48"/>
      <c r="S158" s="71"/>
      <c r="T158" s="71"/>
      <c r="U158" s="71"/>
      <c r="V158" s="71"/>
      <c r="W158" s="71"/>
      <c r="X158" s="71"/>
    </row>
    <row r="159" spans="1:24" s="111" customFormat="1" ht="32.25" customHeight="1" x14ac:dyDescent="0.25">
      <c r="A159" s="801" t="s">
        <v>705</v>
      </c>
      <c r="B159" s="801"/>
      <c r="C159" s="801"/>
      <c r="D159" s="801"/>
      <c r="E159" s="801"/>
      <c r="F159" s="801"/>
      <c r="G159" s="801"/>
      <c r="H159" s="801"/>
      <c r="I159" s="801"/>
      <c r="J159" s="801"/>
      <c r="K159" s="801"/>
      <c r="L159" s="30"/>
      <c r="M159" s="25"/>
      <c r="N159" s="110"/>
      <c r="O159" s="109"/>
      <c r="P159" s="197"/>
      <c r="Q159" s="197"/>
    </row>
    <row r="160" spans="1:24" s="112" customFormat="1" ht="39" customHeight="1" x14ac:dyDescent="0.3">
      <c r="A160" s="795" t="s">
        <v>567</v>
      </c>
      <c r="B160" s="795"/>
      <c r="C160" s="795"/>
      <c r="D160" s="795"/>
      <c r="E160" s="795"/>
      <c r="F160" s="795"/>
      <c r="G160" s="795"/>
      <c r="H160" s="795"/>
      <c r="I160" s="795"/>
      <c r="J160" s="795"/>
      <c r="K160" s="795"/>
      <c r="L160" s="44"/>
      <c r="M160" s="48"/>
      <c r="N160" s="48"/>
      <c r="O160" s="48"/>
      <c r="P160" s="48"/>
      <c r="Q160" s="48"/>
      <c r="R160" s="48"/>
      <c r="S160" s="71"/>
      <c r="T160" s="71"/>
      <c r="U160" s="71"/>
      <c r="V160" s="71"/>
      <c r="W160" s="71"/>
      <c r="X160" s="71"/>
    </row>
    <row r="161" spans="1:24" s="112" customFormat="1" ht="20.100000000000001" customHeight="1" x14ac:dyDescent="0.3">
      <c r="B161" s="675" t="s">
        <v>528</v>
      </c>
      <c r="C161" s="675"/>
      <c r="D161" s="675"/>
      <c r="E161" s="675"/>
      <c r="F161" s="675"/>
      <c r="G161" s="675"/>
      <c r="H161" s="675"/>
      <c r="I161" s="675"/>
      <c r="J161" s="675"/>
      <c r="K161" s="340" t="b">
        <v>0</v>
      </c>
      <c r="L161" s="59" t="str">
        <f>IF(AND(P163+P164+P165+P166+P167&gt;0,P161+P162&gt;0),"Risposte non coerenti",IF(P161+P162&gt;1,"Scegliere una sola opzione",IF(P163+P164+P165+P166+P167&gt;2,"Attenzione: se sì, max 2 risposte possibili","")))</f>
        <v/>
      </c>
      <c r="M161" s="48"/>
      <c r="N161" s="186" t="str">
        <f>+IF(K161=TRUE,"1","0")</f>
        <v>0</v>
      </c>
      <c r="O161" s="48"/>
      <c r="P161" s="187">
        <f t="shared" ref="P161:P162" si="6">N161*1</f>
        <v>0</v>
      </c>
      <c r="Q161" s="48"/>
      <c r="R161" s="304"/>
      <c r="S161" s="71"/>
      <c r="T161" s="71"/>
      <c r="U161" s="71"/>
      <c r="V161" s="71"/>
      <c r="W161" s="71"/>
      <c r="X161" s="71"/>
    </row>
    <row r="162" spans="1:24" s="112" customFormat="1" ht="20.100000000000001" customHeight="1" x14ac:dyDescent="0.3">
      <c r="B162" s="675" t="s">
        <v>8</v>
      </c>
      <c r="C162" s="675"/>
      <c r="D162" s="675"/>
      <c r="E162" s="675"/>
      <c r="F162" s="675"/>
      <c r="G162" s="675"/>
      <c r="H162" s="675"/>
      <c r="I162" s="675"/>
      <c r="J162" s="675"/>
      <c r="K162" s="341" t="b">
        <v>0</v>
      </c>
      <c r="L162" s="59" t="str">
        <f>IF(P161+P162&gt;0,"Passare alla domanda E.3","")</f>
        <v/>
      </c>
      <c r="M162" s="48"/>
      <c r="N162" s="186" t="str">
        <f>+IF(K162=TRUE,"1","0")</f>
        <v>0</v>
      </c>
      <c r="O162" s="113"/>
      <c r="P162" s="187">
        <f t="shared" si="6"/>
        <v>0</v>
      </c>
      <c r="Q162" s="48"/>
      <c r="R162" s="302"/>
      <c r="S162" s="71"/>
      <c r="T162" s="71"/>
      <c r="U162" s="71"/>
      <c r="V162" s="71"/>
      <c r="W162" s="71"/>
      <c r="X162" s="71"/>
    </row>
    <row r="163" spans="1:24" s="191" customFormat="1" ht="20.100000000000001" customHeight="1" x14ac:dyDescent="0.25">
      <c r="B163" s="675" t="s">
        <v>558</v>
      </c>
      <c r="C163" s="675"/>
      <c r="D163" s="675"/>
      <c r="E163" s="675"/>
      <c r="F163" s="675"/>
      <c r="G163" s="675"/>
      <c r="H163" s="675"/>
      <c r="I163" s="675" t="b">
        <v>0</v>
      </c>
      <c r="J163" s="675"/>
      <c r="K163" s="341" t="b">
        <v>0</v>
      </c>
      <c r="L163" s="41"/>
      <c r="M163" s="50"/>
      <c r="N163" s="186" t="str">
        <f t="shared" ref="N163" si="7">+IF(K163=TRUE,"1","0")</f>
        <v>0</v>
      </c>
      <c r="O163" s="48"/>
      <c r="P163" s="187">
        <f>N163*1</f>
        <v>0</v>
      </c>
      <c r="Q163" s="50"/>
      <c r="R163" s="303"/>
      <c r="S163" s="128"/>
      <c r="T163" s="128"/>
      <c r="U163" s="128"/>
      <c r="V163" s="128"/>
      <c r="W163" s="128"/>
      <c r="X163" s="128"/>
    </row>
    <row r="164" spans="1:24" s="191" customFormat="1" ht="20.100000000000001" customHeight="1" x14ac:dyDescent="0.25">
      <c r="B164" s="675" t="s">
        <v>556</v>
      </c>
      <c r="C164" s="675"/>
      <c r="D164" s="675"/>
      <c r="E164" s="675"/>
      <c r="F164" s="675"/>
      <c r="G164" s="675"/>
      <c r="H164" s="675"/>
      <c r="I164" s="675" t="b">
        <v>0</v>
      </c>
      <c r="J164" s="675"/>
      <c r="K164" s="341" t="b">
        <v>0</v>
      </c>
      <c r="L164" s="347"/>
      <c r="M164" s="38"/>
      <c r="N164" s="186" t="str">
        <f t="shared" ref="N164" si="8">+IF(K164=TRUE,"1","0")</f>
        <v>0</v>
      </c>
      <c r="O164" s="48"/>
      <c r="P164" s="187">
        <f t="shared" ref="P164" si="9">N164*1</f>
        <v>0</v>
      </c>
      <c r="Q164" s="192"/>
      <c r="R164" s="303"/>
    </row>
    <row r="165" spans="1:24" s="191" customFormat="1" ht="20.100000000000001" customHeight="1" x14ac:dyDescent="0.25">
      <c r="A165" s="255"/>
      <c r="B165" s="675" t="s">
        <v>655</v>
      </c>
      <c r="C165" s="675"/>
      <c r="D165" s="675"/>
      <c r="E165" s="675"/>
      <c r="F165" s="675"/>
      <c r="G165" s="675"/>
      <c r="H165" s="675"/>
      <c r="I165" s="675" t="b">
        <v>0</v>
      </c>
      <c r="J165" s="675"/>
      <c r="K165" s="341" t="b">
        <v>0</v>
      </c>
      <c r="L165" s="347"/>
      <c r="M165" s="38"/>
      <c r="N165" s="186" t="str">
        <f t="shared" ref="N165:N167" si="10">+IF(K165=TRUE,"1","0")</f>
        <v>0</v>
      </c>
      <c r="O165" s="48"/>
      <c r="P165" s="187">
        <f t="shared" ref="P165:P167" si="11">N165*1</f>
        <v>0</v>
      </c>
      <c r="Q165" s="192"/>
      <c r="R165" s="303"/>
    </row>
    <row r="166" spans="1:24" s="112" customFormat="1" ht="32.25" customHeight="1" x14ac:dyDescent="0.3">
      <c r="B166" s="675" t="s">
        <v>656</v>
      </c>
      <c r="C166" s="675"/>
      <c r="D166" s="675"/>
      <c r="E166" s="675"/>
      <c r="F166" s="675"/>
      <c r="G166" s="675"/>
      <c r="H166" s="675"/>
      <c r="I166" s="675"/>
      <c r="J166" s="675"/>
      <c r="K166" s="375" t="b">
        <v>0</v>
      </c>
      <c r="L166" s="30"/>
      <c r="M166" s="48"/>
      <c r="N166" s="186" t="str">
        <f t="shared" si="10"/>
        <v>0</v>
      </c>
      <c r="O166" s="48"/>
      <c r="P166" s="187">
        <f t="shared" si="11"/>
        <v>0</v>
      </c>
      <c r="Q166" s="48"/>
      <c r="R166" s="48"/>
      <c r="S166" s="71"/>
      <c r="T166" s="71"/>
      <c r="U166" s="71"/>
      <c r="V166" s="71"/>
      <c r="W166" s="71"/>
      <c r="X166" s="71"/>
    </row>
    <row r="167" spans="1:24" s="112" customFormat="1" ht="20.100000000000001" customHeight="1" x14ac:dyDescent="0.3">
      <c r="A167" s="256"/>
      <c r="B167" s="675" t="s">
        <v>557</v>
      </c>
      <c r="C167" s="675"/>
      <c r="D167" s="675"/>
      <c r="E167" s="675"/>
      <c r="F167" s="675"/>
      <c r="G167" s="675"/>
      <c r="H167" s="675"/>
      <c r="I167" s="675"/>
      <c r="J167" s="675"/>
      <c r="K167" s="341" t="b">
        <v>0</v>
      </c>
      <c r="L167" s="347"/>
      <c r="M167" s="30"/>
      <c r="N167" s="186" t="str">
        <f t="shared" si="10"/>
        <v>0</v>
      </c>
      <c r="P167" s="187">
        <f t="shared" si="11"/>
        <v>0</v>
      </c>
      <c r="Q167" s="115"/>
      <c r="R167" s="302"/>
    </row>
    <row r="168" spans="1:24" ht="20.100000000000001" customHeight="1" x14ac:dyDescent="0.3"/>
    <row r="169" spans="1:24" s="112" customFormat="1" ht="31.5" customHeight="1" x14ac:dyDescent="0.3">
      <c r="A169" s="795" t="s">
        <v>657</v>
      </c>
      <c r="B169" s="795"/>
      <c r="C169" s="795"/>
      <c r="D169" s="795"/>
      <c r="E169" s="795"/>
      <c r="F169" s="795"/>
      <c r="G169" s="795"/>
      <c r="H169" s="795"/>
      <c r="I169" s="795"/>
      <c r="J169" s="795"/>
      <c r="K169" s="795"/>
      <c r="L169" s="648" t="str">
        <f>IF(AND(P161+P162&gt;0,P170+P171+P172+P173+P174+P175+P176&gt;0),"Risposte non coerenti con quanto indicato in E.1","")</f>
        <v/>
      </c>
      <c r="M169" s="648"/>
      <c r="N169" s="115"/>
      <c r="O169" s="115"/>
      <c r="P169" s="194"/>
      <c r="Q169" s="115"/>
      <c r="R169" s="302"/>
    </row>
    <row r="170" spans="1:24" s="112" customFormat="1" ht="20.100000000000001" customHeight="1" x14ac:dyDescent="0.3">
      <c r="A170" s="253"/>
      <c r="B170" s="675" t="s">
        <v>525</v>
      </c>
      <c r="C170" s="675"/>
      <c r="D170" s="675"/>
      <c r="E170" s="675"/>
      <c r="F170" s="675"/>
      <c r="G170" s="675"/>
      <c r="H170" s="675"/>
      <c r="I170" s="675"/>
      <c r="J170" s="675"/>
      <c r="K170" s="342" t="b">
        <v>0</v>
      </c>
      <c r="L170" s="51" t="str">
        <f>IF(AND(P170=1,P171+P172+P173+P174+P175+P176&gt;0),"Attenzione: risposte non coerenti","")</f>
        <v/>
      </c>
      <c r="M170" s="48"/>
      <c r="N170" s="186" t="str">
        <f>+IF(K170=TRUE,"1","0")</f>
        <v>0</v>
      </c>
      <c r="O170" s="48"/>
      <c r="P170" s="187">
        <f t="shared" ref="P170:P171" si="12">N170*1</f>
        <v>0</v>
      </c>
      <c r="Q170" s="48"/>
      <c r="R170" s="302"/>
      <c r="S170" s="71"/>
      <c r="T170" s="71"/>
      <c r="U170" s="71"/>
      <c r="V170" s="71"/>
      <c r="W170" s="71"/>
      <c r="X170" s="71"/>
    </row>
    <row r="171" spans="1:24" s="191" customFormat="1" ht="20.100000000000001" customHeight="1" x14ac:dyDescent="0.3">
      <c r="A171" s="254"/>
      <c r="B171" s="675" t="s">
        <v>542</v>
      </c>
      <c r="C171" s="675"/>
      <c r="D171" s="675"/>
      <c r="E171" s="675"/>
      <c r="F171" s="675"/>
      <c r="G171" s="675"/>
      <c r="H171" s="675"/>
      <c r="I171" s="675"/>
      <c r="J171" s="675"/>
      <c r="K171" s="341" t="b">
        <v>0</v>
      </c>
      <c r="L171" s="347"/>
      <c r="M171" s="50"/>
      <c r="N171" s="186" t="str">
        <f>+IF(K171=TRUE,"1","0")</f>
        <v>0</v>
      </c>
      <c r="O171" s="113"/>
      <c r="P171" s="187">
        <f t="shared" si="12"/>
        <v>0</v>
      </c>
      <c r="Q171" s="50"/>
      <c r="R171" s="303"/>
      <c r="S171" s="128"/>
      <c r="T171" s="128"/>
      <c r="U171" s="128"/>
      <c r="V171" s="128"/>
      <c r="W171" s="128"/>
      <c r="X171" s="128"/>
    </row>
    <row r="172" spans="1:24" s="191" customFormat="1" ht="20.100000000000001" customHeight="1" x14ac:dyDescent="0.25">
      <c r="A172" s="254"/>
      <c r="B172" s="675" t="s">
        <v>526</v>
      </c>
      <c r="C172" s="675"/>
      <c r="D172" s="675"/>
      <c r="E172" s="675"/>
      <c r="F172" s="675"/>
      <c r="G172" s="675"/>
      <c r="H172" s="675"/>
      <c r="I172" s="675"/>
      <c r="J172" s="675"/>
      <c r="K172" s="341" t="b">
        <v>0</v>
      </c>
      <c r="L172" s="347"/>
      <c r="M172" s="50"/>
      <c r="N172" s="186" t="str">
        <f t="shared" ref="N172:N175" si="13">+IF(K172=TRUE,"1","0")</f>
        <v>0</v>
      </c>
      <c r="O172" s="48"/>
      <c r="P172" s="187">
        <f>N172*1</f>
        <v>0</v>
      </c>
      <c r="Q172" s="50"/>
      <c r="R172" s="303"/>
      <c r="S172" s="128"/>
      <c r="T172" s="128"/>
      <c r="U172" s="128"/>
      <c r="V172" s="128"/>
      <c r="W172" s="128"/>
      <c r="X172" s="128"/>
    </row>
    <row r="173" spans="1:24" s="191" customFormat="1" ht="24.75" customHeight="1" x14ac:dyDescent="0.25">
      <c r="A173" s="255"/>
      <c r="B173" s="675" t="s">
        <v>663</v>
      </c>
      <c r="C173" s="675"/>
      <c r="D173" s="675"/>
      <c r="E173" s="675"/>
      <c r="F173" s="675"/>
      <c r="G173" s="675"/>
      <c r="H173" s="675"/>
      <c r="I173" s="675"/>
      <c r="J173" s="675"/>
      <c r="K173" s="341" t="b">
        <v>0</v>
      </c>
      <c r="L173" s="41"/>
      <c r="M173" s="38"/>
      <c r="N173" s="186" t="str">
        <f t="shared" si="13"/>
        <v>0</v>
      </c>
      <c r="O173" s="48"/>
      <c r="P173" s="187">
        <f t="shared" ref="P173:P175" si="14">N173*1</f>
        <v>0</v>
      </c>
      <c r="Q173" s="192"/>
      <c r="R173" s="192"/>
    </row>
    <row r="174" spans="1:24" s="191" customFormat="1" ht="20.100000000000001" customHeight="1" x14ac:dyDescent="0.25">
      <c r="A174" s="255"/>
      <c r="B174" s="675" t="s">
        <v>529</v>
      </c>
      <c r="C174" s="675"/>
      <c r="D174" s="675"/>
      <c r="E174" s="675"/>
      <c r="F174" s="675"/>
      <c r="G174" s="675"/>
      <c r="H174" s="675"/>
      <c r="I174" s="675"/>
      <c r="J174" s="675"/>
      <c r="K174" s="341" t="b">
        <v>0</v>
      </c>
      <c r="M174" s="38"/>
      <c r="N174" s="186" t="str">
        <f t="shared" si="13"/>
        <v>0</v>
      </c>
      <c r="O174" s="48"/>
      <c r="P174" s="187">
        <f t="shared" si="14"/>
        <v>0</v>
      </c>
      <c r="Q174" s="192"/>
      <c r="R174" s="192"/>
    </row>
    <row r="175" spans="1:24" s="191" customFormat="1" ht="20.100000000000001" customHeight="1" x14ac:dyDescent="0.25">
      <c r="A175" s="255"/>
      <c r="B175" s="675" t="s">
        <v>527</v>
      </c>
      <c r="C175" s="675"/>
      <c r="D175" s="675"/>
      <c r="E175" s="675"/>
      <c r="F175" s="675"/>
      <c r="G175" s="675" t="b">
        <v>0</v>
      </c>
      <c r="H175" s="675"/>
      <c r="I175" s="675"/>
      <c r="J175" s="675"/>
      <c r="K175" s="341" t="b">
        <v>0</v>
      </c>
      <c r="L175" s="41"/>
      <c r="M175" s="38"/>
      <c r="N175" s="186" t="str">
        <f t="shared" si="13"/>
        <v>0</v>
      </c>
      <c r="O175" s="48"/>
      <c r="P175" s="187">
        <f t="shared" si="14"/>
        <v>0</v>
      </c>
      <c r="Q175" s="192"/>
      <c r="R175" s="192"/>
    </row>
    <row r="176" spans="1:24" s="112" customFormat="1" ht="20.100000000000001" customHeight="1" x14ac:dyDescent="0.3">
      <c r="A176" s="255"/>
      <c r="B176" s="675" t="s">
        <v>658</v>
      </c>
      <c r="C176" s="675"/>
      <c r="D176" s="675"/>
      <c r="E176" s="675"/>
      <c r="F176" s="675"/>
      <c r="G176" s="675"/>
      <c r="H176" s="675"/>
      <c r="I176" s="675"/>
      <c r="J176" s="675"/>
      <c r="K176" s="341" t="b">
        <v>0</v>
      </c>
      <c r="L176" s="370"/>
      <c r="M176" s="30"/>
      <c r="N176" s="186" t="str">
        <f t="shared" ref="N176" si="15">+IF(K176=TRUE,"1","0")</f>
        <v>0</v>
      </c>
      <c r="O176" s="48"/>
      <c r="P176" s="187">
        <f t="shared" ref="P176" si="16">N176*1</f>
        <v>0</v>
      </c>
      <c r="Q176" s="115"/>
      <c r="R176" s="304"/>
    </row>
    <row r="177" spans="1:24" s="112" customFormat="1" ht="20.100000000000001" customHeight="1" x14ac:dyDescent="0.3">
      <c r="A177" s="256"/>
      <c r="B177" s="253"/>
      <c r="C177" s="253"/>
      <c r="D177" s="253"/>
      <c r="E177" s="253"/>
      <c r="F177" s="253"/>
      <c r="G177" s="253"/>
      <c r="H177" s="253"/>
      <c r="I177" s="253"/>
      <c r="J177" s="86"/>
      <c r="K177" s="257"/>
      <c r="L177" s="41"/>
      <c r="M177" s="30"/>
      <c r="N177" s="85"/>
      <c r="P177" s="85"/>
      <c r="Q177" s="115"/>
      <c r="R177" s="115"/>
    </row>
    <row r="178" spans="1:24" s="112" customFormat="1" ht="20.100000000000001" customHeight="1" x14ac:dyDescent="0.3">
      <c r="A178" s="795" t="s">
        <v>660</v>
      </c>
      <c r="B178" s="795"/>
      <c r="C178" s="795"/>
      <c r="D178" s="795"/>
      <c r="E178" s="795"/>
      <c r="F178" s="795"/>
      <c r="G178" s="795"/>
      <c r="H178" s="795"/>
      <c r="I178" s="795"/>
      <c r="J178" s="795"/>
      <c r="K178" s="795"/>
      <c r="L178" s="41"/>
      <c r="M178" s="30"/>
      <c r="N178" s="188"/>
      <c r="O178" s="48"/>
      <c r="P178" s="188"/>
      <c r="Q178" s="115"/>
      <c r="R178" s="115"/>
    </row>
    <row r="179" spans="1:24" s="112" customFormat="1" ht="20.100000000000001" customHeight="1" x14ac:dyDescent="0.3">
      <c r="A179" s="248"/>
      <c r="B179" s="675" t="s">
        <v>661</v>
      </c>
      <c r="C179" s="675"/>
      <c r="D179" s="675"/>
      <c r="E179" s="675"/>
      <c r="F179" s="675"/>
      <c r="G179" s="675"/>
      <c r="H179" s="675"/>
      <c r="I179" s="675"/>
      <c r="J179" s="675"/>
      <c r="K179" s="376" t="b">
        <v>0</v>
      </c>
      <c r="L179" s="30"/>
      <c r="M179" s="30"/>
      <c r="N179" s="186" t="str">
        <f t="shared" ref="N179:N182" si="17">+IF(K179=TRUE,"1","0")</f>
        <v>0</v>
      </c>
      <c r="O179" s="48"/>
      <c r="P179" s="187">
        <f t="shared" ref="P179:P182" si="18">N179*1</f>
        <v>0</v>
      </c>
      <c r="Q179" s="115"/>
      <c r="R179" s="115"/>
    </row>
    <row r="180" spans="1:24" s="191" customFormat="1" ht="20.100000000000001" customHeight="1" x14ac:dyDescent="0.25">
      <c r="A180" s="207"/>
      <c r="B180" s="675" t="s">
        <v>662</v>
      </c>
      <c r="C180" s="675"/>
      <c r="D180" s="675"/>
      <c r="E180" s="675"/>
      <c r="F180" s="675"/>
      <c r="G180" s="675"/>
      <c r="H180" s="675"/>
      <c r="I180" s="675"/>
      <c r="J180" s="675"/>
      <c r="K180" s="376" t="b">
        <v>0</v>
      </c>
      <c r="L180" s="72"/>
      <c r="M180" s="50"/>
      <c r="N180" s="186" t="str">
        <f t="shared" si="17"/>
        <v>0</v>
      </c>
      <c r="O180" s="48"/>
      <c r="P180" s="187">
        <f t="shared" si="18"/>
        <v>0</v>
      </c>
      <c r="Q180" s="50"/>
      <c r="R180" s="303"/>
      <c r="S180" s="128"/>
      <c r="T180" s="128"/>
      <c r="U180" s="128"/>
      <c r="V180" s="128"/>
      <c r="W180" s="128"/>
      <c r="X180" s="128"/>
    </row>
    <row r="181" spans="1:24" s="191" customFormat="1" ht="20.100000000000001" customHeight="1" x14ac:dyDescent="0.25">
      <c r="A181" s="207"/>
      <c r="B181" s="675" t="s">
        <v>664</v>
      </c>
      <c r="C181" s="675"/>
      <c r="D181" s="675"/>
      <c r="E181" s="675"/>
      <c r="F181" s="675"/>
      <c r="G181" s="675"/>
      <c r="H181" s="675"/>
      <c r="I181" s="675"/>
      <c r="J181" s="675"/>
      <c r="K181" s="376" t="b">
        <v>0</v>
      </c>
      <c r="L181" s="72"/>
      <c r="M181" s="38"/>
      <c r="N181" s="186" t="str">
        <f t="shared" si="17"/>
        <v>0</v>
      </c>
      <c r="O181" s="48"/>
      <c r="P181" s="187">
        <f t="shared" si="18"/>
        <v>0</v>
      </c>
      <c r="Q181" s="192"/>
      <c r="R181" s="371"/>
    </row>
    <row r="182" spans="1:24" s="112" customFormat="1" ht="20.100000000000001" customHeight="1" x14ac:dyDescent="0.3">
      <c r="A182" s="248"/>
      <c r="B182" s="675" t="s">
        <v>720</v>
      </c>
      <c r="C182" s="675"/>
      <c r="D182" s="675"/>
      <c r="E182" s="675"/>
      <c r="F182" s="675"/>
      <c r="G182" s="675"/>
      <c r="H182" s="675"/>
      <c r="I182" s="675"/>
      <c r="J182" s="675"/>
      <c r="K182" s="376" t="b">
        <v>0</v>
      </c>
      <c r="L182" s="39"/>
      <c r="M182" s="30"/>
      <c r="N182" s="186" t="str">
        <f t="shared" si="17"/>
        <v>0</v>
      </c>
      <c r="O182" s="48"/>
      <c r="P182" s="187">
        <f t="shared" si="18"/>
        <v>0</v>
      </c>
      <c r="Q182" s="194"/>
      <c r="R182" s="115"/>
    </row>
    <row r="183" spans="1:24" s="191" customFormat="1" ht="20.100000000000001" customHeight="1" x14ac:dyDescent="0.3">
      <c r="A183" s="207"/>
      <c r="B183" s="372" t="s">
        <v>393</v>
      </c>
      <c r="C183" s="369"/>
      <c r="D183" s="369"/>
      <c r="E183" s="676" t="s">
        <v>725</v>
      </c>
      <c r="F183" s="677"/>
      <c r="G183" s="677"/>
      <c r="H183" s="677"/>
      <c r="I183" s="677"/>
      <c r="J183" s="677"/>
      <c r="K183" s="678"/>
      <c r="L183" s="72"/>
      <c r="M183" s="38"/>
      <c r="N183" s="188"/>
      <c r="O183" s="197"/>
      <c r="P183" s="188"/>
      <c r="Q183" s="192"/>
      <c r="R183" s="303"/>
    </row>
    <row r="184" spans="1:24" s="112" customFormat="1" ht="20.100000000000001" customHeight="1" x14ac:dyDescent="0.3">
      <c r="A184" s="312"/>
      <c r="B184" s="253"/>
      <c r="C184" s="253"/>
      <c r="D184" s="253"/>
      <c r="E184" s="253"/>
      <c r="F184" s="253"/>
      <c r="G184" s="253"/>
      <c r="H184" s="253"/>
      <c r="I184" s="253"/>
      <c r="J184" s="253"/>
      <c r="K184" s="253"/>
      <c r="L184" s="370"/>
      <c r="M184" s="30"/>
      <c r="N184" s="85"/>
      <c r="P184" s="85"/>
      <c r="Q184" s="115"/>
      <c r="R184" s="304"/>
    </row>
    <row r="185" spans="1:24" s="112" customFormat="1" ht="33.6" hidden="1" customHeight="1" x14ac:dyDescent="0.3">
      <c r="A185" s="679" t="s">
        <v>703</v>
      </c>
      <c r="B185" s="679"/>
      <c r="C185" s="679"/>
      <c r="D185" s="679"/>
      <c r="E185" s="679"/>
      <c r="F185" s="679"/>
      <c r="G185" s="679"/>
      <c r="H185" s="679"/>
      <c r="I185" s="679"/>
      <c r="J185" s="679"/>
      <c r="K185" s="679"/>
      <c r="L185" s="41"/>
      <c r="M185" s="30"/>
      <c r="N185" s="85"/>
      <c r="P185" s="73"/>
      <c r="Q185" s="115"/>
      <c r="R185" s="115"/>
    </row>
    <row r="186" spans="1:24" s="112" customFormat="1" ht="36" hidden="1" customHeight="1" x14ac:dyDescent="0.3">
      <c r="B186" s="253"/>
      <c r="C186" s="253"/>
      <c r="D186" s="253"/>
      <c r="E186" s="253"/>
      <c r="F186" s="253"/>
      <c r="G186" s="343"/>
      <c r="H186" s="297" t="s">
        <v>534</v>
      </c>
      <c r="I186" s="314">
        <f>(SUM(D44:K44))/2</f>
        <v>0</v>
      </c>
      <c r="J186" s="797" t="s">
        <v>704</v>
      </c>
      <c r="K186" s="798"/>
      <c r="L186" s="44" t="str">
        <f>IF(G186&gt;(SUM(D44:K44)/2),"Attenzione: i dipendenti qui indicati superano il numero medio di dipendenti 2024 ricavabile da B.1","")</f>
        <v/>
      </c>
      <c r="M186" s="30"/>
      <c r="N186" s="118"/>
      <c r="O186" s="118"/>
      <c r="P186" s="323"/>
      <c r="Q186" s="323"/>
      <c r="R186" s="115"/>
    </row>
    <row r="187" spans="1:24" s="191" customFormat="1" ht="20.100000000000001" hidden="1" customHeight="1" x14ac:dyDescent="0.25">
      <c r="A187" s="373"/>
      <c r="B187" s="373"/>
      <c r="C187" s="373"/>
      <c r="D187" s="373"/>
      <c r="E187" s="373"/>
      <c r="F187" s="373"/>
      <c r="G187" s="373"/>
      <c r="H187" s="373"/>
      <c r="I187" s="373"/>
      <c r="J187" s="373"/>
      <c r="K187" s="373"/>
      <c r="L187" s="41"/>
      <c r="M187" s="50"/>
      <c r="N187" s="188"/>
      <c r="O187" s="128"/>
      <c r="P187" s="188"/>
      <c r="Q187" s="50"/>
      <c r="R187" s="50"/>
      <c r="S187" s="128"/>
      <c r="T187" s="128"/>
      <c r="U187" s="128"/>
      <c r="V187" s="128"/>
      <c r="W187" s="128"/>
      <c r="X187" s="128"/>
    </row>
    <row r="188" spans="1:24" s="191" customFormat="1" ht="27.75" customHeight="1" x14ac:dyDescent="0.3">
      <c r="A188" s="679" t="s">
        <v>665</v>
      </c>
      <c r="B188" s="679"/>
      <c r="C188" s="679"/>
      <c r="D188" s="679"/>
      <c r="E188" s="679"/>
      <c r="F188" s="679"/>
      <c r="G188" s="679"/>
      <c r="H188" s="679"/>
      <c r="I188" s="679"/>
      <c r="J188" s="679"/>
      <c r="K188" s="679"/>
      <c r="L188" s="41"/>
      <c r="M188" s="50"/>
      <c r="N188" s="188"/>
      <c r="O188" s="128"/>
      <c r="P188" s="188"/>
      <c r="Q188" s="50"/>
      <c r="R188" s="50"/>
      <c r="S188" s="128"/>
      <c r="T188" s="128"/>
      <c r="U188" s="128"/>
      <c r="V188" s="128"/>
      <c r="W188" s="128"/>
      <c r="X188" s="128"/>
    </row>
    <row r="189" spans="1:24" s="112" customFormat="1" ht="20.100000000000001" customHeight="1" x14ac:dyDescent="0.3">
      <c r="A189" s="312"/>
      <c r="B189" s="675" t="s">
        <v>666</v>
      </c>
      <c r="C189" s="675"/>
      <c r="D189" s="675"/>
      <c r="E189" s="675"/>
      <c r="F189" s="675"/>
      <c r="G189" s="675"/>
      <c r="H189" s="675"/>
      <c r="I189" s="675"/>
      <c r="J189" s="675"/>
      <c r="K189" s="377" t="b">
        <v>0</v>
      </c>
      <c r="L189" s="59" t="str">
        <f>IF(AND(P190=0,P191=0,P189=1),"Passare alla sezione F","")</f>
        <v/>
      </c>
      <c r="M189" s="30"/>
      <c r="N189" s="186" t="str">
        <f t="shared" ref="N189:N191" si="19">+IF(K189=TRUE,"1","0")</f>
        <v>0</v>
      </c>
      <c r="O189" s="48"/>
      <c r="P189" s="187">
        <f t="shared" ref="P189:P191" si="20">N189*1</f>
        <v>0</v>
      </c>
      <c r="Q189" s="115"/>
      <c r="R189" s="304"/>
    </row>
    <row r="190" spans="1:24" s="112" customFormat="1" ht="30" customHeight="1" x14ac:dyDescent="0.3">
      <c r="B190" s="675" t="s">
        <v>668</v>
      </c>
      <c r="C190" s="675"/>
      <c r="D190" s="675"/>
      <c r="E190" s="675"/>
      <c r="F190" s="675"/>
      <c r="G190" s="675"/>
      <c r="H190" s="675"/>
      <c r="I190" s="675"/>
      <c r="J190" s="675"/>
      <c r="K190" s="378" t="b">
        <v>0</v>
      </c>
      <c r="L190" s="406" t="str">
        <f>IF(AND(P190=0,P191=0,P189=1),"↓↓↓","")</f>
        <v/>
      </c>
      <c r="M190" s="30"/>
      <c r="N190" s="186" t="str">
        <f t="shared" si="19"/>
        <v>0</v>
      </c>
      <c r="O190" s="48"/>
      <c r="P190" s="187">
        <f t="shared" si="20"/>
        <v>0</v>
      </c>
      <c r="Q190" s="115"/>
      <c r="R190" s="115"/>
    </row>
    <row r="191" spans="1:24" s="112" customFormat="1" ht="44.25" customHeight="1" x14ac:dyDescent="0.3">
      <c r="B191" s="675" t="s">
        <v>669</v>
      </c>
      <c r="C191" s="675"/>
      <c r="D191" s="675"/>
      <c r="E191" s="675"/>
      <c r="F191" s="675"/>
      <c r="G191" s="675"/>
      <c r="H191" s="675"/>
      <c r="I191" s="675"/>
      <c r="J191" s="675"/>
      <c r="K191" s="378" t="b">
        <v>0</v>
      </c>
      <c r="L191" s="400" t="str">
        <f>IF(AND(P189+P190+P191&gt;1),"Scegliere una sola opzione","")</f>
        <v/>
      </c>
      <c r="M191" s="30"/>
      <c r="N191" s="186" t="str">
        <f t="shared" si="19"/>
        <v>0</v>
      </c>
      <c r="O191" s="48"/>
      <c r="P191" s="187">
        <f t="shared" si="20"/>
        <v>0</v>
      </c>
      <c r="Q191" s="194"/>
      <c r="R191" s="115"/>
    </row>
    <row r="192" spans="1:24" s="112" customFormat="1" ht="20.100000000000001" customHeight="1" x14ac:dyDescent="0.3">
      <c r="B192" s="714"/>
      <c r="C192" s="714"/>
      <c r="D192" s="714"/>
      <c r="E192" s="714"/>
      <c r="F192" s="714"/>
      <c r="G192" s="714"/>
      <c r="H192" s="714"/>
      <c r="I192" s="714"/>
      <c r="J192" s="714"/>
      <c r="K192" s="257"/>
      <c r="L192" s="39"/>
      <c r="M192" s="30"/>
      <c r="N192" s="188"/>
      <c r="O192" s="48"/>
      <c r="P192" s="188"/>
      <c r="Q192" s="194"/>
      <c r="R192" s="115"/>
    </row>
    <row r="193" spans="1:18" s="112" customFormat="1" ht="27.75" customHeight="1" x14ac:dyDescent="0.3">
      <c r="A193" s="679" t="s">
        <v>670</v>
      </c>
      <c r="B193" s="679"/>
      <c r="C193" s="679"/>
      <c r="D193" s="679"/>
      <c r="E193" s="679"/>
      <c r="F193" s="679"/>
      <c r="G193" s="679"/>
      <c r="H193" s="679"/>
      <c r="I193" s="679"/>
      <c r="J193" s="679"/>
      <c r="K193" s="679"/>
      <c r="L193" s="39"/>
      <c r="M193" s="30"/>
      <c r="N193" s="188"/>
      <c r="O193" s="48"/>
      <c r="P193" s="188"/>
      <c r="Q193" s="194"/>
      <c r="R193" s="115"/>
    </row>
    <row r="194" spans="1:18" s="112" customFormat="1" ht="20.100000000000001" customHeight="1" x14ac:dyDescent="0.3">
      <c r="B194" s="675" t="s">
        <v>525</v>
      </c>
      <c r="C194" s="675"/>
      <c r="D194" s="675"/>
      <c r="E194" s="675"/>
      <c r="F194" s="675"/>
      <c r="G194" s="675"/>
      <c r="H194" s="675"/>
      <c r="I194" s="675"/>
      <c r="J194" s="675"/>
      <c r="K194" s="376" t="b">
        <v>0</v>
      </c>
      <c r="L194" s="51" t="str">
        <f>IF(AND(P194=1,P195+P196+P197&gt;0),"Attenzione: risposte non coerenti","")</f>
        <v/>
      </c>
      <c r="M194" s="30"/>
      <c r="N194" s="186" t="str">
        <f t="shared" ref="N194:N197" si="21">+IF(K194=TRUE,"1","0")</f>
        <v>0</v>
      </c>
      <c r="O194" s="48"/>
      <c r="P194" s="187">
        <f t="shared" ref="P194:P197" si="22">N194*1</f>
        <v>0</v>
      </c>
      <c r="Q194" s="194"/>
      <c r="R194" s="115"/>
    </row>
    <row r="195" spans="1:18" s="112" customFormat="1" ht="20.100000000000001" customHeight="1" x14ac:dyDescent="0.3">
      <c r="B195" s="675" t="s">
        <v>671</v>
      </c>
      <c r="C195" s="675"/>
      <c r="D195" s="675"/>
      <c r="E195" s="675"/>
      <c r="F195" s="675"/>
      <c r="G195" s="675"/>
      <c r="H195" s="675"/>
      <c r="I195" s="675"/>
      <c r="J195" s="675"/>
      <c r="K195" s="376" t="b">
        <v>0</v>
      </c>
      <c r="L195" s="30"/>
      <c r="M195" s="30"/>
      <c r="N195" s="186" t="str">
        <f t="shared" si="21"/>
        <v>0</v>
      </c>
      <c r="O195" s="48"/>
      <c r="P195" s="187">
        <f t="shared" si="22"/>
        <v>0</v>
      </c>
      <c r="Q195" s="115"/>
      <c r="R195" s="115"/>
    </row>
    <row r="196" spans="1:18" s="112" customFormat="1" ht="20.100000000000001" customHeight="1" x14ac:dyDescent="0.3">
      <c r="B196" s="675" t="s">
        <v>672</v>
      </c>
      <c r="C196" s="675"/>
      <c r="D196" s="675"/>
      <c r="E196" s="675"/>
      <c r="F196" s="675"/>
      <c r="G196" s="675"/>
      <c r="H196" s="675"/>
      <c r="I196" s="675"/>
      <c r="J196" s="675"/>
      <c r="K196" s="376" t="b">
        <v>0</v>
      </c>
      <c r="L196" s="39"/>
      <c r="M196" s="30"/>
      <c r="N196" s="186" t="str">
        <f t="shared" si="21"/>
        <v>0</v>
      </c>
      <c r="O196" s="48"/>
      <c r="P196" s="187">
        <f t="shared" si="22"/>
        <v>0</v>
      </c>
      <c r="Q196" s="194"/>
      <c r="R196" s="115"/>
    </row>
    <row r="197" spans="1:18" s="112" customFormat="1" ht="20.100000000000001" customHeight="1" x14ac:dyDescent="0.3">
      <c r="B197" s="675" t="s">
        <v>673</v>
      </c>
      <c r="C197" s="675"/>
      <c r="D197" s="675"/>
      <c r="E197" s="675"/>
      <c r="F197" s="675"/>
      <c r="G197" s="675"/>
      <c r="H197" s="675"/>
      <c r="I197" s="675"/>
      <c r="J197" s="675"/>
      <c r="K197" s="379" t="b">
        <v>0</v>
      </c>
      <c r="L197" s="72"/>
      <c r="M197" s="30"/>
      <c r="N197" s="186" t="str">
        <f t="shared" si="21"/>
        <v>0</v>
      </c>
      <c r="O197" s="48"/>
      <c r="P197" s="187">
        <f t="shared" si="22"/>
        <v>0</v>
      </c>
      <c r="Q197" s="194"/>
      <c r="R197" s="115"/>
    </row>
    <row r="198" spans="1:18" s="112" customFormat="1" ht="20.100000000000001" customHeight="1" x14ac:dyDescent="0.3">
      <c r="A198" s="113"/>
      <c r="B198" s="372" t="s">
        <v>393</v>
      </c>
      <c r="C198" s="369"/>
      <c r="D198" s="369"/>
      <c r="E198" s="676" t="s">
        <v>725</v>
      </c>
      <c r="F198" s="677"/>
      <c r="G198" s="677"/>
      <c r="H198" s="677"/>
      <c r="I198" s="677"/>
      <c r="J198" s="677"/>
      <c r="K198" s="678"/>
      <c r="L198" s="828" t="str">
        <f>IF(AND(P190=1,P189+P191=0,P194+P195+P196+P197&gt;=1),"Passare alla sezione F","")</f>
        <v/>
      </c>
      <c r="M198" s="829"/>
      <c r="N198" s="188"/>
      <c r="O198" s="197"/>
      <c r="P198" s="188"/>
      <c r="Q198" s="194"/>
      <c r="R198" s="115"/>
    </row>
    <row r="199" spans="1:18" s="112" customFormat="1" ht="20.100000000000001" customHeight="1" x14ac:dyDescent="0.3">
      <c r="A199" s="88"/>
      <c r="B199" s="73"/>
      <c r="C199" s="73"/>
      <c r="D199" s="253"/>
      <c r="E199" s="253"/>
      <c r="F199" s="253"/>
      <c r="G199" s="253"/>
      <c r="H199" s="253"/>
      <c r="I199" s="253"/>
      <c r="K199" s="257"/>
      <c r="L199" s="406" t="str">
        <f>IF(AND(P190=1,P189+P191=0,P194+P195+P196+P197&gt;=1),"↓↓↓","")</f>
        <v/>
      </c>
      <c r="M199" s="30"/>
      <c r="N199" s="85"/>
      <c r="O199" s="191"/>
      <c r="P199" s="85"/>
      <c r="Q199" s="194"/>
      <c r="R199" s="115"/>
    </row>
    <row r="200" spans="1:18" s="112" customFormat="1" ht="20.100000000000001" customHeight="1" x14ac:dyDescent="0.3">
      <c r="A200" s="679" t="s">
        <v>697</v>
      </c>
      <c r="B200" s="679"/>
      <c r="C200" s="679"/>
      <c r="D200" s="679"/>
      <c r="E200" s="679"/>
      <c r="F200" s="679"/>
      <c r="G200" s="679"/>
      <c r="H200" s="679"/>
      <c r="I200" s="679"/>
      <c r="J200" s="679"/>
      <c r="K200" s="679"/>
      <c r="L200" s="39"/>
      <c r="M200" s="30"/>
      <c r="N200" s="85"/>
      <c r="O200" s="191"/>
      <c r="P200" s="85"/>
      <c r="Q200" s="194"/>
      <c r="R200" s="115"/>
    </row>
    <row r="201" spans="1:18" s="112" customFormat="1" ht="20.100000000000001" customHeight="1" x14ac:dyDescent="0.3">
      <c r="A201" s="256"/>
      <c r="B201" s="675" t="s">
        <v>674</v>
      </c>
      <c r="C201" s="675"/>
      <c r="D201" s="675"/>
      <c r="E201" s="675"/>
      <c r="F201" s="675"/>
      <c r="G201" s="675"/>
      <c r="H201" s="675"/>
      <c r="I201" s="675"/>
      <c r="J201" s="675"/>
      <c r="K201" s="380" t="b">
        <v>0</v>
      </c>
      <c r="L201" s="39"/>
      <c r="M201" s="30"/>
      <c r="N201" s="186" t="str">
        <f t="shared" ref="N201:N208" si="23">+IF(K201=TRUE,"1","0")</f>
        <v>0</v>
      </c>
      <c r="O201" s="48"/>
      <c r="P201" s="187">
        <f t="shared" ref="P201:P208" si="24">N201*1</f>
        <v>0</v>
      </c>
      <c r="Q201" s="194"/>
      <c r="R201" s="115"/>
    </row>
    <row r="202" spans="1:18" s="112" customFormat="1" ht="20.100000000000001" customHeight="1" x14ac:dyDescent="0.3">
      <c r="A202" s="256"/>
      <c r="B202" s="675" t="s">
        <v>675</v>
      </c>
      <c r="C202" s="675"/>
      <c r="D202" s="675"/>
      <c r="E202" s="675"/>
      <c r="F202" s="675"/>
      <c r="G202" s="675"/>
      <c r="H202" s="675"/>
      <c r="I202" s="675"/>
      <c r="J202" s="675"/>
      <c r="K202" s="378" t="b">
        <v>0</v>
      </c>
      <c r="L202" s="39"/>
      <c r="M202" s="30"/>
      <c r="N202" s="186" t="str">
        <f t="shared" si="23"/>
        <v>0</v>
      </c>
      <c r="O202" s="48"/>
      <c r="P202" s="187">
        <f t="shared" si="24"/>
        <v>0</v>
      </c>
      <c r="Q202" s="194"/>
      <c r="R202" s="115"/>
    </row>
    <row r="203" spans="1:18" s="112" customFormat="1" ht="20.100000000000001" customHeight="1" x14ac:dyDescent="0.3">
      <c r="A203" s="256"/>
      <c r="B203" s="675" t="s">
        <v>676</v>
      </c>
      <c r="C203" s="675"/>
      <c r="D203" s="675"/>
      <c r="E203" s="675"/>
      <c r="F203" s="675"/>
      <c r="G203" s="675"/>
      <c r="H203" s="675"/>
      <c r="I203" s="675"/>
      <c r="J203" s="675"/>
      <c r="K203" s="378" t="b">
        <v>0</v>
      </c>
      <c r="L203" s="39"/>
      <c r="M203" s="30"/>
      <c r="N203" s="186" t="str">
        <f t="shared" si="23"/>
        <v>0</v>
      </c>
      <c r="O203" s="48"/>
      <c r="P203" s="187">
        <f t="shared" si="24"/>
        <v>0</v>
      </c>
      <c r="Q203" s="194"/>
      <c r="R203" s="115"/>
    </row>
    <row r="204" spans="1:18" s="112" customFormat="1" ht="20.100000000000001" customHeight="1" x14ac:dyDescent="0.3">
      <c r="A204" s="256"/>
      <c r="B204" s="675" t="s">
        <v>677</v>
      </c>
      <c r="C204" s="675"/>
      <c r="D204" s="675"/>
      <c r="E204" s="675"/>
      <c r="F204" s="675"/>
      <c r="G204" s="675"/>
      <c r="H204" s="675"/>
      <c r="I204" s="675"/>
      <c r="J204" s="675"/>
      <c r="K204" s="378" t="b">
        <v>0</v>
      </c>
      <c r="L204" s="72"/>
      <c r="M204" s="30"/>
      <c r="N204" s="186" t="str">
        <f t="shared" si="23"/>
        <v>0</v>
      </c>
      <c r="O204" s="48"/>
      <c r="P204" s="187">
        <f t="shared" si="24"/>
        <v>0</v>
      </c>
      <c r="Q204" s="194"/>
      <c r="R204" s="115"/>
    </row>
    <row r="205" spans="1:18" s="112" customFormat="1" ht="20.100000000000001" customHeight="1" x14ac:dyDescent="0.3">
      <c r="B205" s="675" t="s">
        <v>678</v>
      </c>
      <c r="C205" s="675"/>
      <c r="D205" s="675"/>
      <c r="E205" s="675"/>
      <c r="F205" s="675"/>
      <c r="G205" s="675"/>
      <c r="H205" s="675"/>
      <c r="I205" s="675"/>
      <c r="J205" s="675"/>
      <c r="K205" s="378" t="b">
        <v>0</v>
      </c>
      <c r="L205" s="39"/>
      <c r="M205" s="30"/>
      <c r="N205" s="186" t="str">
        <f t="shared" si="23"/>
        <v>0</v>
      </c>
      <c r="O205" s="48"/>
      <c r="P205" s="187">
        <f t="shared" si="24"/>
        <v>0</v>
      </c>
      <c r="Q205" s="194"/>
      <c r="R205" s="115"/>
    </row>
    <row r="206" spans="1:18" s="112" customFormat="1" ht="20.100000000000001" customHeight="1" x14ac:dyDescent="0.3">
      <c r="A206" s="256"/>
      <c r="B206" s="675" t="s">
        <v>679</v>
      </c>
      <c r="C206" s="675"/>
      <c r="D206" s="675"/>
      <c r="E206" s="675"/>
      <c r="F206" s="675"/>
      <c r="G206" s="675"/>
      <c r="H206" s="675"/>
      <c r="I206" s="675"/>
      <c r="J206" s="675"/>
      <c r="K206" s="378" t="b">
        <v>0</v>
      </c>
      <c r="L206" s="39"/>
      <c r="M206" s="30"/>
      <c r="N206" s="186" t="str">
        <f t="shared" si="23"/>
        <v>0</v>
      </c>
      <c r="O206" s="48"/>
      <c r="P206" s="187">
        <f t="shared" si="24"/>
        <v>0</v>
      </c>
      <c r="Q206" s="194"/>
      <c r="R206" s="115"/>
    </row>
    <row r="207" spans="1:18" s="112" customFormat="1" ht="20.100000000000001" customHeight="1" x14ac:dyDescent="0.3">
      <c r="A207" s="256"/>
      <c r="B207" s="675" t="s">
        <v>680</v>
      </c>
      <c r="C207" s="675"/>
      <c r="D207" s="675"/>
      <c r="E207" s="675"/>
      <c r="F207" s="675"/>
      <c r="G207" s="675"/>
      <c r="H207" s="675"/>
      <c r="I207" s="675"/>
      <c r="J207" s="675"/>
      <c r="K207" s="378" t="b">
        <v>0</v>
      </c>
      <c r="L207" s="39"/>
      <c r="M207" s="30"/>
      <c r="N207" s="186" t="str">
        <f t="shared" si="23"/>
        <v>0</v>
      </c>
      <c r="O207" s="48"/>
      <c r="P207" s="187">
        <f t="shared" si="24"/>
        <v>0</v>
      </c>
      <c r="Q207" s="194"/>
      <c r="R207" s="115"/>
    </row>
    <row r="208" spans="1:18" s="112" customFormat="1" ht="20.100000000000001" customHeight="1" x14ac:dyDescent="0.3">
      <c r="A208" s="256"/>
      <c r="B208" s="675" t="s">
        <v>681</v>
      </c>
      <c r="C208" s="675"/>
      <c r="D208" s="675"/>
      <c r="E208" s="675"/>
      <c r="F208" s="675"/>
      <c r="G208" s="675"/>
      <c r="H208" s="675"/>
      <c r="I208" s="675"/>
      <c r="J208" s="675"/>
      <c r="K208" s="379" t="b">
        <v>0</v>
      </c>
      <c r="L208" s="72"/>
      <c r="M208" s="30"/>
      <c r="N208" s="186" t="str">
        <f t="shared" si="23"/>
        <v>0</v>
      </c>
      <c r="O208" s="48"/>
      <c r="P208" s="187">
        <f t="shared" si="24"/>
        <v>0</v>
      </c>
      <c r="Q208" s="194"/>
      <c r="R208" s="115"/>
    </row>
    <row r="209" spans="1:21" s="112" customFormat="1" ht="20.100000000000001" customHeight="1" x14ac:dyDescent="0.3">
      <c r="A209" s="256"/>
      <c r="B209" s="372" t="s">
        <v>393</v>
      </c>
      <c r="C209" s="369"/>
      <c r="D209" s="369"/>
      <c r="E209" s="676" t="s">
        <v>725</v>
      </c>
      <c r="F209" s="677"/>
      <c r="G209" s="677"/>
      <c r="H209" s="677"/>
      <c r="I209" s="677"/>
      <c r="J209" s="677"/>
      <c r="K209" s="678"/>
      <c r="L209" s="42"/>
      <c r="M209" s="30"/>
      <c r="N209" s="188"/>
      <c r="O209" s="197"/>
      <c r="P209" s="188"/>
      <c r="Q209" s="85"/>
      <c r="R209" s="85"/>
      <c r="S209" s="85"/>
      <c r="T209" s="85"/>
      <c r="U209" s="85"/>
    </row>
    <row r="210" spans="1:21" s="112" customFormat="1" ht="20.100000000000001" customHeight="1" x14ac:dyDescent="0.3">
      <c r="A210" s="248"/>
      <c r="B210" s="248"/>
      <c r="C210" s="248"/>
      <c r="D210" s="248"/>
      <c r="E210" s="248"/>
      <c r="F210" s="248"/>
      <c r="G210" s="248"/>
      <c r="H210" s="248"/>
      <c r="I210" s="248"/>
      <c r="J210" s="248"/>
      <c r="K210" s="248"/>
      <c r="L210" s="42"/>
      <c r="M210" s="30"/>
      <c r="N210" s="85"/>
      <c r="O210" s="85"/>
      <c r="P210" s="85"/>
      <c r="Q210" s="85"/>
      <c r="R210" s="85"/>
      <c r="S210" s="85"/>
      <c r="T210" s="85"/>
      <c r="U210" s="85"/>
    </row>
    <row r="211" spans="1:21" s="112" customFormat="1" ht="20.100000000000001" customHeight="1" x14ac:dyDescent="0.3">
      <c r="A211" s="679" t="s">
        <v>728</v>
      </c>
      <c r="B211" s="679"/>
      <c r="C211" s="679"/>
      <c r="D211" s="679"/>
      <c r="E211" s="679"/>
      <c r="F211" s="679"/>
      <c r="G211" s="679"/>
      <c r="H211" s="679"/>
      <c r="I211" s="679"/>
      <c r="J211" s="679"/>
      <c r="K211" s="679"/>
      <c r="L211" s="41"/>
      <c r="M211" s="36"/>
      <c r="N211" s="85"/>
      <c r="P211" s="85"/>
      <c r="Q211" s="252"/>
    </row>
    <row r="212" spans="1:21" s="112" customFormat="1" ht="20.100000000000001" customHeight="1" x14ac:dyDescent="0.3">
      <c r="B212" s="675" t="s">
        <v>682</v>
      </c>
      <c r="C212" s="675"/>
      <c r="D212" s="675"/>
      <c r="E212" s="675"/>
      <c r="F212" s="675"/>
      <c r="G212" s="675"/>
      <c r="H212" s="675"/>
      <c r="I212" s="675"/>
      <c r="J212" s="675"/>
      <c r="K212" s="381" t="b">
        <v>0</v>
      </c>
      <c r="L212" s="41"/>
      <c r="M212" s="36"/>
      <c r="N212" s="186" t="str">
        <f t="shared" ref="N212:N217" si="25">+IF(K212=TRUE,"1","0")</f>
        <v>0</v>
      </c>
      <c r="O212" s="48"/>
      <c r="P212" s="187">
        <f t="shared" ref="P212:P217" si="26">N212*1</f>
        <v>0</v>
      </c>
      <c r="Q212" s="252"/>
    </row>
    <row r="213" spans="1:21" s="112" customFormat="1" ht="20.100000000000001" customHeight="1" x14ac:dyDescent="0.3">
      <c r="B213" s="675" t="s">
        <v>683</v>
      </c>
      <c r="C213" s="675"/>
      <c r="D213" s="675"/>
      <c r="E213" s="675"/>
      <c r="F213" s="675"/>
      <c r="G213" s="675"/>
      <c r="H213" s="675"/>
      <c r="I213" s="675"/>
      <c r="J213" s="675"/>
      <c r="K213" s="382" t="b">
        <v>0</v>
      </c>
      <c r="L213" s="41"/>
      <c r="M213" s="36"/>
      <c r="N213" s="186" t="str">
        <f t="shared" si="25"/>
        <v>0</v>
      </c>
      <c r="O213" s="48"/>
      <c r="P213" s="187">
        <f t="shared" si="26"/>
        <v>0</v>
      </c>
      <c r="Q213" s="252"/>
    </row>
    <row r="214" spans="1:21" s="112" customFormat="1" ht="20.100000000000001" customHeight="1" x14ac:dyDescent="0.3">
      <c r="A214" s="256"/>
      <c r="B214" s="675" t="s">
        <v>684</v>
      </c>
      <c r="C214" s="675"/>
      <c r="D214" s="675"/>
      <c r="E214" s="675"/>
      <c r="F214" s="675"/>
      <c r="G214" s="675"/>
      <c r="H214" s="675"/>
      <c r="I214" s="675"/>
      <c r="J214" s="675"/>
      <c r="K214" s="383" t="b">
        <v>0</v>
      </c>
      <c r="L214" s="42"/>
      <c r="M214" s="30"/>
      <c r="N214" s="186" t="str">
        <f t="shared" si="25"/>
        <v>0</v>
      </c>
      <c r="O214" s="48"/>
      <c r="P214" s="187">
        <f t="shared" si="26"/>
        <v>0</v>
      </c>
      <c r="Q214" s="85"/>
      <c r="R214" s="85"/>
      <c r="S214" s="85"/>
      <c r="T214" s="85"/>
      <c r="U214" s="85"/>
    </row>
    <row r="215" spans="1:21" s="112" customFormat="1" ht="20.100000000000001" customHeight="1" x14ac:dyDescent="0.3">
      <c r="A215" s="248"/>
      <c r="B215" s="675" t="s">
        <v>685</v>
      </c>
      <c r="C215" s="675"/>
      <c r="D215" s="675"/>
      <c r="E215" s="675"/>
      <c r="F215" s="675"/>
      <c r="G215" s="675"/>
      <c r="H215" s="675"/>
      <c r="I215" s="675"/>
      <c r="J215" s="675"/>
      <c r="K215" s="384" t="b">
        <v>0</v>
      </c>
      <c r="L215" s="42"/>
      <c r="M215" s="30"/>
      <c r="N215" s="186" t="str">
        <f t="shared" si="25"/>
        <v>0</v>
      </c>
      <c r="O215" s="48"/>
      <c r="P215" s="187">
        <f t="shared" si="26"/>
        <v>0</v>
      </c>
      <c r="Q215" s="85"/>
      <c r="R215" s="85"/>
      <c r="S215" s="85"/>
      <c r="T215" s="85"/>
      <c r="U215" s="85"/>
    </row>
    <row r="216" spans="1:21" s="112" customFormat="1" ht="20.100000000000001" customHeight="1" x14ac:dyDescent="0.3">
      <c r="B216" s="675" t="s">
        <v>686</v>
      </c>
      <c r="C216" s="675"/>
      <c r="D216" s="675"/>
      <c r="E216" s="675"/>
      <c r="F216" s="675"/>
      <c r="G216" s="675"/>
      <c r="H216" s="675"/>
      <c r="I216" s="675"/>
      <c r="J216" s="675"/>
      <c r="K216" s="382" t="b">
        <v>0</v>
      </c>
      <c r="L216" s="41"/>
      <c r="M216" s="36"/>
      <c r="N216" s="186" t="str">
        <f t="shared" si="25"/>
        <v>0</v>
      </c>
      <c r="O216" s="48"/>
      <c r="P216" s="187">
        <f t="shared" si="26"/>
        <v>0</v>
      </c>
      <c r="Q216" s="252"/>
    </row>
    <row r="217" spans="1:21" s="112" customFormat="1" ht="20.100000000000001" customHeight="1" x14ac:dyDescent="0.3">
      <c r="B217" s="675" t="s">
        <v>687</v>
      </c>
      <c r="C217" s="675"/>
      <c r="D217" s="675"/>
      <c r="E217" s="675"/>
      <c r="F217" s="675"/>
      <c r="G217" s="675"/>
      <c r="H217" s="675"/>
      <c r="I217" s="675"/>
      <c r="J217" s="675"/>
      <c r="K217" s="385" t="b">
        <v>0</v>
      </c>
      <c r="L217" s="41"/>
      <c r="M217" s="36"/>
      <c r="N217" s="186" t="str">
        <f t="shared" si="25"/>
        <v>0</v>
      </c>
      <c r="O217" s="48"/>
      <c r="P217" s="187">
        <f t="shared" si="26"/>
        <v>0</v>
      </c>
      <c r="Q217" s="252"/>
    </row>
    <row r="218" spans="1:21" s="112" customFormat="1" ht="20.100000000000001" customHeight="1" x14ac:dyDescent="0.3">
      <c r="B218" s="372" t="s">
        <v>393</v>
      </c>
      <c r="C218" s="369"/>
      <c r="D218" s="369"/>
      <c r="E218" s="676" t="s">
        <v>725</v>
      </c>
      <c r="F218" s="677"/>
      <c r="G218" s="677"/>
      <c r="H218" s="677"/>
      <c r="I218" s="677"/>
      <c r="J218" s="677"/>
      <c r="K218" s="678"/>
      <c r="L218" s="41"/>
      <c r="M218" s="36"/>
      <c r="N218" s="186"/>
      <c r="O218" s="48"/>
      <c r="P218" s="187"/>
      <c r="Q218" s="252"/>
    </row>
    <row r="219" spans="1:21" s="112" customFormat="1" ht="20.100000000000001" customHeight="1" x14ac:dyDescent="0.3">
      <c r="A219" s="256"/>
      <c r="B219" s="253"/>
      <c r="C219" s="253"/>
      <c r="D219" s="258"/>
      <c r="E219" s="258"/>
      <c r="F219" s="195"/>
      <c r="G219" s="195"/>
      <c r="H219" s="195"/>
      <c r="I219" s="195"/>
      <c r="J219" s="259"/>
      <c r="K219" s="259"/>
      <c r="L219" s="42"/>
      <c r="M219" s="30"/>
      <c r="N219" s="85"/>
      <c r="O219" s="85"/>
      <c r="P219" s="85"/>
      <c r="Q219" s="85"/>
      <c r="R219" s="85"/>
      <c r="S219" s="85"/>
      <c r="T219" s="85"/>
      <c r="U219" s="85"/>
    </row>
    <row r="220" spans="1:21" s="112" customFormat="1" ht="30.75" customHeight="1" x14ac:dyDescent="0.3">
      <c r="A220" s="679" t="s">
        <v>729</v>
      </c>
      <c r="B220" s="679"/>
      <c r="C220" s="679"/>
      <c r="D220" s="679"/>
      <c r="E220" s="679"/>
      <c r="F220" s="679"/>
      <c r="G220" s="679"/>
      <c r="H220" s="679"/>
      <c r="I220" s="679"/>
      <c r="J220" s="679"/>
      <c r="K220" s="679"/>
      <c r="L220" s="42"/>
      <c r="M220" s="30"/>
      <c r="N220" s="85"/>
      <c r="O220" s="85"/>
      <c r="P220" s="85"/>
      <c r="Q220" s="85"/>
      <c r="R220" s="85"/>
      <c r="S220" s="85"/>
      <c r="T220" s="85"/>
      <c r="U220" s="85"/>
    </row>
    <row r="221" spans="1:21" s="112" customFormat="1" ht="20.100000000000001" customHeight="1" x14ac:dyDescent="0.3">
      <c r="E221" s="252"/>
      <c r="F221" s="652" t="s">
        <v>692</v>
      </c>
      <c r="G221" s="666" t="s">
        <v>723</v>
      </c>
      <c r="H221" s="667"/>
      <c r="I221" s="652" t="s">
        <v>724</v>
      </c>
      <c r="J221" s="670"/>
      <c r="K221" s="41"/>
      <c r="L221" s="41"/>
      <c r="M221" s="36"/>
      <c r="N221" s="85"/>
      <c r="P221" s="85"/>
      <c r="Q221" s="252"/>
    </row>
    <row r="222" spans="1:21" s="112" customFormat="1" ht="20.100000000000001" customHeight="1" x14ac:dyDescent="0.3">
      <c r="F222" s="653"/>
      <c r="G222" s="668"/>
      <c r="H222" s="669"/>
      <c r="I222" s="671"/>
      <c r="J222" s="671"/>
      <c r="K222" s="41"/>
      <c r="L222" s="374" t="str">
        <f>IF(OR(O223+Q223+S223&gt;1,O224+Q224+S224&gt;1,O225+Q225+S225&gt;1,O226+Q226+S226&gt;1,O227+Q227+S227&gt;1,O228+Q228&gt;1),"Selezionare una sola opzione per riga","")</f>
        <v/>
      </c>
      <c r="M222" s="36"/>
      <c r="N222" s="85"/>
      <c r="P222" s="85"/>
      <c r="Q222" s="252"/>
    </row>
    <row r="223" spans="1:21" s="112" customFormat="1" ht="20.100000000000001" customHeight="1" x14ac:dyDescent="0.3">
      <c r="A223" s="70"/>
      <c r="B223" s="650" t="s">
        <v>688</v>
      </c>
      <c r="C223" s="650"/>
      <c r="D223" s="650"/>
      <c r="E223" s="650"/>
      <c r="F223" s="415" t="b">
        <v>0</v>
      </c>
      <c r="G223" s="673" t="b">
        <v>0</v>
      </c>
      <c r="H223" s="673"/>
      <c r="I223" s="673" t="b">
        <v>0</v>
      </c>
      <c r="J223" s="673"/>
      <c r="K223" s="41"/>
      <c r="L223" s="374"/>
      <c r="M223" s="36"/>
      <c r="N223" s="186" t="str">
        <f>+IF(F223=TRUE,"1","0")</f>
        <v>0</v>
      </c>
      <c r="O223" s="187">
        <f>N223*1</f>
        <v>0</v>
      </c>
      <c r="P223" s="186" t="str">
        <f t="shared" ref="P223:P228" si="27">+IF(G223=TRUE,"1","0")</f>
        <v>0</v>
      </c>
      <c r="Q223" s="187">
        <f>P223*1</f>
        <v>0</v>
      </c>
      <c r="R223" s="186" t="str">
        <f>+IF(I223=TRUE,"1","0")</f>
        <v>0</v>
      </c>
      <c r="S223" s="187">
        <f>R223*1</f>
        <v>0</v>
      </c>
    </row>
    <row r="224" spans="1:21" s="112" customFormat="1" ht="20.100000000000001" customHeight="1" x14ac:dyDescent="0.3">
      <c r="B224" s="651" t="s">
        <v>689</v>
      </c>
      <c r="C224" s="651"/>
      <c r="D224" s="651"/>
      <c r="E224" s="651"/>
      <c r="F224" s="416" t="b">
        <v>0</v>
      </c>
      <c r="G224" s="674" t="b">
        <v>0</v>
      </c>
      <c r="H224" s="674"/>
      <c r="I224" s="674" t="b">
        <v>0</v>
      </c>
      <c r="J224" s="674"/>
      <c r="K224" s="259"/>
      <c r="L224" s="374"/>
      <c r="M224" s="30"/>
      <c r="N224" s="186" t="str">
        <f t="shared" ref="N224:N227" si="28">+IF(F224=TRUE,"1","0")</f>
        <v>0</v>
      </c>
      <c r="O224" s="187">
        <f t="shared" ref="O224:O226" si="29">N224*1</f>
        <v>0</v>
      </c>
      <c r="P224" s="186" t="str">
        <f t="shared" si="27"/>
        <v>0</v>
      </c>
      <c r="Q224" s="187">
        <f t="shared" ref="Q224:Q226" si="30">P224*1</f>
        <v>0</v>
      </c>
      <c r="R224" s="186" t="str">
        <f t="shared" ref="R224:R227" si="31">+IF(I224=TRUE,"1","0")</f>
        <v>0</v>
      </c>
      <c r="S224" s="187">
        <f>R224*1</f>
        <v>0</v>
      </c>
      <c r="T224" s="85"/>
      <c r="U224" s="85"/>
    </row>
    <row r="225" spans="1:21" s="112" customFormat="1" ht="29.25" customHeight="1" x14ac:dyDescent="0.3">
      <c r="A225" s="649" t="s">
        <v>722</v>
      </c>
      <c r="B225" s="649"/>
      <c r="C225" s="649"/>
      <c r="D225" s="649"/>
      <c r="E225" s="649"/>
      <c r="F225" s="417" t="b">
        <v>0</v>
      </c>
      <c r="G225" s="665" t="b">
        <v>0</v>
      </c>
      <c r="H225" s="665"/>
      <c r="I225" s="665" t="b">
        <v>0</v>
      </c>
      <c r="J225" s="665"/>
      <c r="K225" s="248"/>
      <c r="L225" s="374"/>
      <c r="M225" s="30"/>
      <c r="N225" s="186" t="str">
        <f t="shared" si="28"/>
        <v>0</v>
      </c>
      <c r="O225" s="187">
        <f t="shared" si="29"/>
        <v>0</v>
      </c>
      <c r="P225" s="186" t="str">
        <f t="shared" si="27"/>
        <v>0</v>
      </c>
      <c r="Q225" s="187">
        <f t="shared" si="30"/>
        <v>0</v>
      </c>
      <c r="R225" s="186" t="str">
        <f>+IF(I225=TRUE,"1","0")</f>
        <v>0</v>
      </c>
      <c r="S225" s="187">
        <f>R225*1</f>
        <v>0</v>
      </c>
      <c r="T225" s="85"/>
      <c r="U225" s="85"/>
    </row>
    <row r="226" spans="1:21" s="112" customFormat="1" ht="20.100000000000001" customHeight="1" x14ac:dyDescent="0.3">
      <c r="A226" s="248"/>
      <c r="B226" s="651" t="s">
        <v>690</v>
      </c>
      <c r="C226" s="651"/>
      <c r="D226" s="651"/>
      <c r="E226" s="651"/>
      <c r="F226" s="416" t="b">
        <v>0</v>
      </c>
      <c r="G226" s="665" t="b">
        <v>0</v>
      </c>
      <c r="H226" s="665"/>
      <c r="I226" s="665" t="b">
        <v>0</v>
      </c>
      <c r="J226" s="665"/>
      <c r="K226" s="41"/>
      <c r="L226" s="374"/>
      <c r="M226" s="36"/>
      <c r="N226" s="186" t="str">
        <f t="shared" si="28"/>
        <v>0</v>
      </c>
      <c r="O226" s="187">
        <f t="shared" si="29"/>
        <v>0</v>
      </c>
      <c r="P226" s="186" t="str">
        <f t="shared" si="27"/>
        <v>0</v>
      </c>
      <c r="Q226" s="187">
        <f t="shared" si="30"/>
        <v>0</v>
      </c>
      <c r="R226" s="186" t="str">
        <f t="shared" si="31"/>
        <v>0</v>
      </c>
      <c r="S226" s="187">
        <f>R226*1</f>
        <v>0</v>
      </c>
    </row>
    <row r="227" spans="1:21" s="112" customFormat="1" ht="20.100000000000001" customHeight="1" x14ac:dyDescent="0.3">
      <c r="B227" s="651" t="s">
        <v>691</v>
      </c>
      <c r="C227" s="651"/>
      <c r="D227" s="651"/>
      <c r="E227" s="651"/>
      <c r="F227" s="416" t="b">
        <v>0</v>
      </c>
      <c r="G227" s="665" t="b">
        <v>0</v>
      </c>
      <c r="H227" s="665"/>
      <c r="I227" s="672" t="b">
        <v>0</v>
      </c>
      <c r="J227" s="672"/>
      <c r="K227" s="41"/>
      <c r="L227" s="374"/>
      <c r="M227" s="36"/>
      <c r="N227" s="186" t="str">
        <f t="shared" si="28"/>
        <v>0</v>
      </c>
      <c r="O227" s="187">
        <f>N227*1</f>
        <v>0</v>
      </c>
      <c r="P227" s="186" t="str">
        <f t="shared" si="27"/>
        <v>0</v>
      </c>
      <c r="Q227" s="187">
        <f>P227*1</f>
        <v>0</v>
      </c>
      <c r="R227" s="186" t="str">
        <f t="shared" si="31"/>
        <v>0</v>
      </c>
      <c r="S227" s="187">
        <f>R227*1</f>
        <v>0</v>
      </c>
    </row>
    <row r="228" spans="1:21" s="112" customFormat="1" ht="20.100000000000001" customHeight="1" x14ac:dyDescent="0.3">
      <c r="A228" s="658" t="s">
        <v>393</v>
      </c>
      <c r="B228" s="658"/>
      <c r="C228" s="654" t="s">
        <v>727</v>
      </c>
      <c r="D228" s="654"/>
      <c r="E228" s="655"/>
      <c r="F228" s="659" t="b">
        <v>0</v>
      </c>
      <c r="G228" s="661" t="b">
        <v>0</v>
      </c>
      <c r="H228" s="662"/>
      <c r="I228" s="414"/>
      <c r="J228" s="411"/>
      <c r="K228" s="41"/>
      <c r="L228" s="41"/>
      <c r="M228" s="36"/>
      <c r="N228" s="186" t="str">
        <f t="shared" ref="N228" si="32">+IF(F228=TRUE,"1","0")</f>
        <v>0</v>
      </c>
      <c r="O228" s="187">
        <f>N228*1</f>
        <v>0</v>
      </c>
      <c r="P228" s="186" t="str">
        <f t="shared" si="27"/>
        <v>0</v>
      </c>
      <c r="Q228" s="187">
        <f>P228*1</f>
        <v>0</v>
      </c>
      <c r="S228" s="252"/>
    </row>
    <row r="229" spans="1:21" s="112" customFormat="1" ht="20.100000000000001" customHeight="1" x14ac:dyDescent="0.3">
      <c r="A229" s="658"/>
      <c r="B229" s="658"/>
      <c r="C229" s="656"/>
      <c r="D229" s="656"/>
      <c r="E229" s="657"/>
      <c r="F229" s="660"/>
      <c r="G229" s="663"/>
      <c r="H229" s="664"/>
      <c r="I229" s="195"/>
      <c r="J229" s="259"/>
      <c r="K229" s="259"/>
      <c r="L229" s="41"/>
      <c r="M229" s="30"/>
      <c r="N229" s="85"/>
      <c r="P229" s="85"/>
      <c r="Q229" s="85"/>
      <c r="R229" s="85"/>
      <c r="S229" s="85"/>
      <c r="T229" s="85"/>
      <c r="U229" s="85"/>
    </row>
    <row r="230" spans="1:21" s="112" customFormat="1" ht="20.100000000000001" customHeight="1" x14ac:dyDescent="0.3">
      <c r="A230" s="256"/>
      <c r="B230" s="408"/>
      <c r="C230" s="409"/>
      <c r="D230" s="410"/>
      <c r="E230" s="410"/>
      <c r="F230" s="413"/>
      <c r="G230" s="413"/>
      <c r="H230" s="413"/>
      <c r="I230" s="195"/>
      <c r="J230" s="259"/>
      <c r="K230" s="259"/>
      <c r="L230" s="41"/>
      <c r="M230" s="30"/>
      <c r="N230" s="85"/>
      <c r="P230" s="85"/>
      <c r="Q230" s="85"/>
      <c r="R230" s="85"/>
      <c r="S230" s="85"/>
      <c r="T230" s="85"/>
      <c r="U230" s="85"/>
    </row>
    <row r="231" spans="1:21" s="112" customFormat="1" ht="20.100000000000001" hidden="1" customHeight="1" x14ac:dyDescent="0.3">
      <c r="A231" s="256"/>
      <c r="B231" s="253"/>
      <c r="C231" s="253"/>
      <c r="D231" s="258"/>
      <c r="E231" s="258"/>
      <c r="F231" s="195"/>
      <c r="G231" s="195"/>
      <c r="H231" s="195"/>
      <c r="I231" s="195"/>
      <c r="J231" s="259"/>
      <c r="K231" s="259"/>
      <c r="L231" s="42"/>
      <c r="M231" s="30"/>
      <c r="N231" s="85"/>
      <c r="O231" s="85"/>
      <c r="P231" s="85"/>
      <c r="Q231" s="85"/>
      <c r="R231" s="85"/>
      <c r="S231" s="85"/>
      <c r="T231" s="85"/>
      <c r="U231" s="85"/>
    </row>
    <row r="232" spans="1:21" s="112" customFormat="1" ht="20.100000000000001" hidden="1" customHeight="1" x14ac:dyDescent="0.3">
      <c r="A232" s="248"/>
      <c r="B232" s="248"/>
      <c r="C232" s="248"/>
      <c r="D232" s="248"/>
      <c r="E232" s="248"/>
      <c r="F232" s="248"/>
      <c r="G232" s="248"/>
      <c r="H232" s="248"/>
      <c r="I232" s="248"/>
      <c r="J232" s="70"/>
      <c r="K232" s="248"/>
      <c r="L232" s="42"/>
      <c r="M232" s="30"/>
      <c r="N232" s="85"/>
      <c r="O232" s="85"/>
      <c r="P232" s="85"/>
      <c r="Q232" s="85"/>
      <c r="R232" s="85"/>
      <c r="S232" s="85"/>
      <c r="T232" s="85"/>
      <c r="U232" s="85"/>
    </row>
    <row r="233" spans="1:21" s="112" customFormat="1" ht="20.100000000000001" hidden="1" customHeight="1" x14ac:dyDescent="0.3">
      <c r="B233" s="95"/>
      <c r="E233" s="252"/>
      <c r="G233" s="86"/>
      <c r="I233" s="264"/>
      <c r="J233" s="41"/>
      <c r="K233" s="41"/>
      <c r="L233" s="41"/>
      <c r="M233" s="36"/>
      <c r="N233" s="85"/>
      <c r="P233" s="85"/>
      <c r="Q233" s="252"/>
    </row>
    <row r="234" spans="1:21" s="112" customFormat="1" ht="20.100000000000001" hidden="1" customHeight="1" x14ac:dyDescent="0.3">
      <c r="B234" s="95"/>
      <c r="E234" s="252"/>
      <c r="G234" s="86"/>
      <c r="I234" s="264"/>
      <c r="J234" s="41"/>
      <c r="K234" s="41"/>
      <c r="L234" s="41"/>
      <c r="M234" s="36"/>
      <c r="N234" s="85"/>
      <c r="P234" s="85"/>
      <c r="Q234" s="252"/>
    </row>
    <row r="235" spans="1:21" s="112" customFormat="1" ht="20.100000000000001" hidden="1" customHeight="1" x14ac:dyDescent="0.3">
      <c r="B235" s="95"/>
      <c r="E235" s="252"/>
      <c r="G235" s="86"/>
      <c r="I235" s="264"/>
      <c r="J235" s="41"/>
      <c r="K235" s="41"/>
      <c r="L235" s="41"/>
      <c r="M235" s="36"/>
      <c r="N235" s="85"/>
      <c r="P235" s="85"/>
      <c r="Q235" s="252"/>
    </row>
    <row r="236" spans="1:21" s="112" customFormat="1" ht="20.100000000000001" hidden="1" customHeight="1" x14ac:dyDescent="0.3">
      <c r="B236" s="253"/>
      <c r="C236" s="253"/>
      <c r="D236" s="253"/>
      <c r="E236" s="253"/>
      <c r="F236" s="253"/>
      <c r="G236" s="253"/>
      <c r="H236" s="253"/>
      <c r="I236" s="264"/>
      <c r="J236" s="41"/>
      <c r="K236" s="41"/>
      <c r="L236" s="41"/>
      <c r="M236" s="36"/>
      <c r="N236" s="85"/>
      <c r="P236" s="85"/>
      <c r="Q236" s="252"/>
    </row>
    <row r="237" spans="1:21" s="112" customFormat="1" ht="20.100000000000001" hidden="1" customHeight="1" x14ac:dyDescent="0.3">
      <c r="A237" s="803"/>
      <c r="B237" s="803"/>
      <c r="C237" s="803"/>
      <c r="D237" s="800"/>
      <c r="E237" s="800"/>
      <c r="F237" s="195"/>
      <c r="G237" s="802"/>
      <c r="H237" s="802"/>
      <c r="I237" s="802"/>
      <c r="J237" s="196"/>
      <c r="K237" s="196"/>
      <c r="L237" s="42"/>
      <c r="M237" s="30"/>
      <c r="N237" s="85"/>
      <c r="O237" s="85"/>
      <c r="P237" s="85"/>
      <c r="Q237" s="85"/>
      <c r="R237" s="85"/>
      <c r="S237" s="85"/>
      <c r="T237" s="85"/>
      <c r="U237" s="85"/>
    </row>
    <row r="238" spans="1:21" s="111" customFormat="1" ht="35.25" customHeight="1" x14ac:dyDescent="0.3">
      <c r="A238" s="801" t="s">
        <v>706</v>
      </c>
      <c r="B238" s="801"/>
      <c r="C238" s="801"/>
      <c r="D238" s="801"/>
      <c r="E238" s="801"/>
      <c r="F238" s="801"/>
      <c r="G238" s="801"/>
      <c r="H238" s="801"/>
      <c r="I238" s="801"/>
      <c r="J238" s="801"/>
      <c r="K238" s="801"/>
      <c r="L238" s="24"/>
      <c r="M238" s="25"/>
      <c r="N238" s="110"/>
      <c r="O238" s="109"/>
      <c r="P238" s="197"/>
      <c r="Q238" s="197"/>
    </row>
    <row r="239" spans="1:21" s="112" customFormat="1" ht="20.100000000000001" customHeight="1" x14ac:dyDescent="0.3">
      <c r="A239" s="198"/>
      <c r="B239" s="198"/>
      <c r="C239" s="198"/>
      <c r="D239" s="198"/>
      <c r="E239" s="198"/>
      <c r="F239" s="198"/>
      <c r="G239" s="198"/>
      <c r="H239" s="198"/>
      <c r="I239" s="198"/>
      <c r="J239" s="198"/>
      <c r="K239" s="198"/>
      <c r="L239" s="30"/>
      <c r="M239" s="30"/>
      <c r="N239" s="115"/>
      <c r="O239" s="115"/>
      <c r="P239" s="194"/>
      <c r="Q239" s="194"/>
      <c r="R239" s="115"/>
    </row>
    <row r="240" spans="1:21" s="113" customFormat="1" ht="20.100000000000001" customHeight="1" x14ac:dyDescent="0.3">
      <c r="A240" s="93" t="s">
        <v>532</v>
      </c>
      <c r="B240" s="193"/>
      <c r="C240" s="193"/>
      <c r="D240" s="193"/>
      <c r="E240" s="193"/>
      <c r="F240" s="193"/>
      <c r="G240" s="193"/>
      <c r="H240" s="193"/>
      <c r="I240" s="193"/>
      <c r="J240" s="193"/>
      <c r="K240" s="193"/>
      <c r="L240" s="30"/>
      <c r="M240" s="30"/>
      <c r="N240" s="117"/>
      <c r="O240" s="117"/>
      <c r="P240" s="134"/>
      <c r="Q240" s="134"/>
      <c r="R240" s="117"/>
    </row>
    <row r="241" spans="1:18" s="113" customFormat="1" ht="20.100000000000001" customHeight="1" x14ac:dyDescent="0.3">
      <c r="A241" s="679"/>
      <c r="B241" s="679"/>
      <c r="C241" s="679"/>
      <c r="D241" s="679"/>
      <c r="E241" s="679"/>
      <c r="F241" s="679"/>
      <c r="G241" s="679"/>
      <c r="H241" s="199" t="s">
        <v>8</v>
      </c>
      <c r="I241" s="337" t="b">
        <v>0</v>
      </c>
      <c r="J241" s="199" t="s">
        <v>9</v>
      </c>
      <c r="K241" s="337" t="b">
        <v>0</v>
      </c>
      <c r="L241" s="41" t="str">
        <f>IF(P241+Q241&gt;1,"Scegliere una sola opzione",IF(AND(P241=1,P260+Q260=0),"Passare alla domanda F.2",""))</f>
        <v/>
      </c>
      <c r="M241" s="37"/>
      <c r="N241" s="85" t="str">
        <f>+IF(I241=TRUE,"1","0")</f>
        <v>0</v>
      </c>
      <c r="O241" s="85" t="str">
        <f>+IF(K241=TRUE,"1","0")</f>
        <v>0</v>
      </c>
      <c r="P241" s="132">
        <f>N241*1</f>
        <v>0</v>
      </c>
      <c r="Q241" s="132">
        <f>O241*1</f>
        <v>0</v>
      </c>
      <c r="R241" s="117"/>
    </row>
    <row r="242" spans="1:18" s="112" customFormat="1" ht="14.4" x14ac:dyDescent="0.3">
      <c r="A242" s="200"/>
      <c r="B242" s="200"/>
      <c r="C242" s="200"/>
      <c r="D242" s="200"/>
      <c r="E242" s="200"/>
      <c r="F242" s="200"/>
      <c r="G242" s="200"/>
      <c r="H242" s="133"/>
      <c r="J242" s="133"/>
      <c r="L242" s="406" t="str">
        <f>IF(P241+Q241&gt;1,"",IF(AND(P241=1,P260+Q260=0),"↓↓↓",""))</f>
        <v/>
      </c>
      <c r="M242" s="35"/>
      <c r="N242" s="197"/>
      <c r="O242" s="197"/>
      <c r="P242" s="111"/>
      <c r="Q242" s="111"/>
      <c r="R242" s="115"/>
    </row>
    <row r="243" spans="1:18" s="112" customFormat="1" ht="14.4" x14ac:dyDescent="0.3">
      <c r="A243" s="201"/>
      <c r="B243" s="201"/>
      <c r="C243" s="201"/>
      <c r="D243" s="201"/>
      <c r="E243" s="201"/>
      <c r="F243" s="201"/>
      <c r="G243" s="201"/>
      <c r="H243" s="201"/>
      <c r="I243" s="201"/>
      <c r="J243" s="201"/>
      <c r="K243" s="201"/>
      <c r="L243" s="30"/>
      <c r="M243" s="30"/>
      <c r="N243" s="115"/>
      <c r="O243" s="115"/>
      <c r="P243" s="115"/>
      <c r="Q243" s="115"/>
      <c r="R243" s="115"/>
    </row>
    <row r="244" spans="1:18" s="112" customFormat="1" ht="14.4" x14ac:dyDescent="0.3">
      <c r="A244" s="789" t="s">
        <v>535</v>
      </c>
      <c r="B244" s="789"/>
      <c r="C244" s="789"/>
      <c r="D244" s="789"/>
      <c r="E244" s="789"/>
      <c r="F244" s="789"/>
      <c r="G244" s="789"/>
      <c r="H244" s="789"/>
      <c r="I244" s="789"/>
      <c r="J244" s="789"/>
      <c r="K244" s="789"/>
      <c r="L244" s="40"/>
      <c r="M244" s="30"/>
      <c r="N244" s="115"/>
      <c r="O244" s="115"/>
      <c r="P244" s="115"/>
      <c r="Q244" s="115"/>
      <c r="R244" s="115"/>
    </row>
    <row r="245" spans="1:18" s="112" customFormat="1" ht="13.5" customHeight="1" x14ac:dyDescent="0.3">
      <c r="A245" s="202"/>
      <c r="B245" s="822"/>
      <c r="C245" s="822"/>
      <c r="D245" s="822"/>
      <c r="E245" s="822"/>
      <c r="F245" s="822"/>
      <c r="G245" s="822"/>
      <c r="H245" s="822"/>
      <c r="I245" s="822"/>
      <c r="J245" s="822"/>
      <c r="K245" s="822"/>
      <c r="L245" s="30"/>
      <c r="M245" s="30"/>
      <c r="N245" s="115"/>
      <c r="O245" s="115"/>
      <c r="P245" s="115"/>
      <c r="Q245" s="115"/>
      <c r="R245" s="115"/>
    </row>
    <row r="246" spans="1:18" s="112" customFormat="1" ht="20.100000000000001" customHeight="1" x14ac:dyDescent="0.3">
      <c r="A246" s="203"/>
      <c r="B246" s="703" t="s">
        <v>388</v>
      </c>
      <c r="C246" s="703"/>
      <c r="D246" s="703"/>
      <c r="E246" s="703"/>
      <c r="F246" s="703"/>
      <c r="G246" s="703"/>
      <c r="H246" s="791"/>
      <c r="I246" s="791"/>
      <c r="J246" s="204" t="s">
        <v>9</v>
      </c>
      <c r="K246" s="344" t="b">
        <v>0</v>
      </c>
      <c r="L246" s="41"/>
      <c r="M246" s="28"/>
      <c r="N246" s="188" t="str">
        <f t="shared" ref="N246:N257" si="33">+IF(K246=TRUE,"1","0")</f>
        <v>0</v>
      </c>
      <c r="P246" s="187">
        <f t="shared" ref="P246:P257" si="34">N246*1</f>
        <v>0</v>
      </c>
      <c r="Q246" s="70"/>
      <c r="R246" s="115"/>
    </row>
    <row r="247" spans="1:18" s="112" customFormat="1" ht="29.25" customHeight="1" x14ac:dyDescent="0.3">
      <c r="A247" s="203"/>
      <c r="B247" s="675" t="s">
        <v>397</v>
      </c>
      <c r="C247" s="675"/>
      <c r="D247" s="675"/>
      <c r="E247" s="675"/>
      <c r="F247" s="675"/>
      <c r="G247" s="675"/>
      <c r="H247" s="788"/>
      <c r="I247" s="788"/>
      <c r="J247" s="204"/>
      <c r="K247" s="344" t="b">
        <v>0</v>
      </c>
      <c r="L247" s="41"/>
      <c r="M247" s="28"/>
      <c r="N247" s="188" t="str">
        <f t="shared" si="33"/>
        <v>0</v>
      </c>
      <c r="P247" s="187">
        <f t="shared" si="34"/>
        <v>0</v>
      </c>
      <c r="Q247" s="70"/>
      <c r="R247" s="115"/>
    </row>
    <row r="248" spans="1:18" s="112" customFormat="1" ht="20.100000000000001" customHeight="1" x14ac:dyDescent="0.3">
      <c r="A248" s="203"/>
      <c r="B248" s="675" t="s">
        <v>396</v>
      </c>
      <c r="C248" s="675"/>
      <c r="D248" s="675"/>
      <c r="E248" s="675"/>
      <c r="F248" s="675"/>
      <c r="G248" s="675"/>
      <c r="H248" s="788"/>
      <c r="I248" s="788"/>
      <c r="J248" s="204"/>
      <c r="K248" s="344" t="b">
        <v>0</v>
      </c>
      <c r="L248" s="352" t="str">
        <f>IF(L273&lt;&gt;"","←","")</f>
        <v/>
      </c>
      <c r="M248" s="28"/>
      <c r="N248" s="188" t="str">
        <f t="shared" si="33"/>
        <v>0</v>
      </c>
      <c r="P248" s="187">
        <f t="shared" si="34"/>
        <v>0</v>
      </c>
      <c r="Q248" s="70"/>
      <c r="R248" s="115"/>
    </row>
    <row r="249" spans="1:18" s="112" customFormat="1" ht="20.100000000000001" customHeight="1" x14ac:dyDescent="0.3">
      <c r="A249" s="203"/>
      <c r="B249" s="790" t="s">
        <v>398</v>
      </c>
      <c r="C249" s="790"/>
      <c r="D249" s="790"/>
      <c r="E249" s="790"/>
      <c r="F249" s="790"/>
      <c r="G249" s="790"/>
      <c r="H249" s="790"/>
      <c r="I249" s="790"/>
      <c r="J249" s="205" t="s">
        <v>9</v>
      </c>
      <c r="K249" s="345" t="b">
        <v>0</v>
      </c>
      <c r="L249" s="41"/>
      <c r="M249" s="28"/>
      <c r="N249" s="188" t="str">
        <f t="shared" si="33"/>
        <v>0</v>
      </c>
      <c r="P249" s="187">
        <f t="shared" si="34"/>
        <v>0</v>
      </c>
      <c r="Q249" s="70"/>
      <c r="R249" s="115"/>
    </row>
    <row r="250" spans="1:18" s="112" customFormat="1" ht="20.100000000000001" customHeight="1" x14ac:dyDescent="0.3">
      <c r="A250" s="203"/>
      <c r="B250" s="790" t="s">
        <v>389</v>
      </c>
      <c r="C250" s="790"/>
      <c r="D250" s="790"/>
      <c r="E250" s="790"/>
      <c r="F250" s="790"/>
      <c r="G250" s="790"/>
      <c r="H250" s="792"/>
      <c r="I250" s="792"/>
      <c r="J250" s="205" t="s">
        <v>9</v>
      </c>
      <c r="K250" s="345" t="b">
        <v>0</v>
      </c>
      <c r="L250" s="41"/>
      <c r="M250" s="28"/>
      <c r="N250" s="188" t="str">
        <f t="shared" si="33"/>
        <v>0</v>
      </c>
      <c r="P250" s="187">
        <f t="shared" si="34"/>
        <v>0</v>
      </c>
      <c r="Q250" s="70"/>
      <c r="R250" s="115"/>
    </row>
    <row r="251" spans="1:18" s="112" customFormat="1" ht="21.75" customHeight="1" x14ac:dyDescent="0.3">
      <c r="A251" s="203"/>
      <c r="B251" s="790" t="s">
        <v>501</v>
      </c>
      <c r="C251" s="790"/>
      <c r="D251" s="790"/>
      <c r="E251" s="790"/>
      <c r="F251" s="790"/>
      <c r="G251" s="790"/>
      <c r="H251" s="792"/>
      <c r="I251" s="792"/>
      <c r="J251" s="205"/>
      <c r="K251" s="345" t="b">
        <v>0</v>
      </c>
      <c r="L251" s="41"/>
      <c r="M251" s="28"/>
      <c r="N251" s="188" t="str">
        <f>+IF(K251=TRUE,"1","0")</f>
        <v>0</v>
      </c>
      <c r="P251" s="187">
        <f>N251*1</f>
        <v>0</v>
      </c>
      <c r="Q251" s="70"/>
      <c r="R251" s="115"/>
    </row>
    <row r="252" spans="1:18" s="112" customFormat="1" ht="32.25" customHeight="1" x14ac:dyDescent="0.3">
      <c r="B252" s="793" t="s">
        <v>499</v>
      </c>
      <c r="C252" s="793"/>
      <c r="D252" s="793"/>
      <c r="E252" s="793"/>
      <c r="F252" s="793"/>
      <c r="G252" s="793"/>
      <c r="H252" s="794"/>
      <c r="I252" s="794"/>
      <c r="J252" s="206"/>
      <c r="K252" s="346" t="b">
        <v>0</v>
      </c>
      <c r="L252" s="44"/>
      <c r="M252" s="44"/>
      <c r="N252" s="188" t="str">
        <f t="shared" si="33"/>
        <v>0</v>
      </c>
      <c r="P252" s="187">
        <f t="shared" si="34"/>
        <v>0</v>
      </c>
      <c r="Q252" s="70"/>
      <c r="R252" s="115"/>
    </row>
    <row r="253" spans="1:18" s="112" customFormat="1" ht="20.100000000000001" customHeight="1" x14ac:dyDescent="0.3">
      <c r="B253" s="790" t="s">
        <v>394</v>
      </c>
      <c r="C253" s="790"/>
      <c r="D253" s="790"/>
      <c r="E253" s="790"/>
      <c r="F253" s="790"/>
      <c r="G253" s="790"/>
      <c r="H253" s="792"/>
      <c r="I253" s="792"/>
      <c r="J253" s="205" t="s">
        <v>9</v>
      </c>
      <c r="K253" s="345" t="b">
        <v>0</v>
      </c>
      <c r="L253" s="42"/>
      <c r="M253" s="42"/>
      <c r="N253" s="188" t="str">
        <f t="shared" si="33"/>
        <v>0</v>
      </c>
      <c r="P253" s="187">
        <f t="shared" si="34"/>
        <v>0</v>
      </c>
      <c r="Q253" s="70"/>
      <c r="R253" s="115"/>
    </row>
    <row r="254" spans="1:18" s="112" customFormat="1" ht="20.100000000000001" customHeight="1" x14ac:dyDescent="0.3">
      <c r="B254" s="790" t="s">
        <v>390</v>
      </c>
      <c r="C254" s="790"/>
      <c r="D254" s="790"/>
      <c r="E254" s="790"/>
      <c r="F254" s="790"/>
      <c r="G254" s="790"/>
      <c r="H254" s="792"/>
      <c r="I254" s="792"/>
      <c r="J254" s="205" t="s">
        <v>9</v>
      </c>
      <c r="K254" s="345" t="b">
        <v>0</v>
      </c>
      <c r="L254" s="42"/>
      <c r="M254" s="42"/>
      <c r="N254" s="188" t="str">
        <f t="shared" si="33"/>
        <v>0</v>
      </c>
      <c r="P254" s="187">
        <f t="shared" si="34"/>
        <v>0</v>
      </c>
      <c r="Q254" s="70"/>
      <c r="R254" s="115"/>
    </row>
    <row r="255" spans="1:18" s="112" customFormat="1" ht="20.100000000000001" customHeight="1" x14ac:dyDescent="0.3">
      <c r="B255" s="790" t="s">
        <v>395</v>
      </c>
      <c r="C255" s="790"/>
      <c r="D255" s="790"/>
      <c r="E255" s="790"/>
      <c r="F255" s="790"/>
      <c r="G255" s="790"/>
      <c r="H255" s="792"/>
      <c r="I255" s="792"/>
      <c r="J255" s="205" t="s">
        <v>9</v>
      </c>
      <c r="K255" s="345" t="b">
        <v>0</v>
      </c>
      <c r="L255" s="42"/>
      <c r="M255" s="42"/>
      <c r="N255" s="188" t="str">
        <f t="shared" si="33"/>
        <v>0</v>
      </c>
      <c r="P255" s="187">
        <f t="shared" si="34"/>
        <v>0</v>
      </c>
      <c r="Q255" s="70"/>
      <c r="R255" s="115"/>
    </row>
    <row r="256" spans="1:18" s="112" customFormat="1" ht="20.100000000000001" customHeight="1" x14ac:dyDescent="0.3">
      <c r="B256" s="790" t="s">
        <v>391</v>
      </c>
      <c r="C256" s="790"/>
      <c r="D256" s="790"/>
      <c r="E256" s="790"/>
      <c r="F256" s="790"/>
      <c r="G256" s="790"/>
      <c r="H256" s="792"/>
      <c r="I256" s="792"/>
      <c r="J256" s="205" t="s">
        <v>9</v>
      </c>
      <c r="K256" s="346" t="b">
        <v>0</v>
      </c>
      <c r="L256" s="42"/>
      <c r="M256" s="42"/>
      <c r="N256" s="188" t="str">
        <f t="shared" si="33"/>
        <v>0</v>
      </c>
      <c r="P256" s="187">
        <f t="shared" si="34"/>
        <v>0</v>
      </c>
      <c r="Q256" s="70"/>
      <c r="R256" s="115"/>
    </row>
    <row r="257" spans="1:22" s="112" customFormat="1" ht="20.100000000000001" customHeight="1" x14ac:dyDescent="0.3">
      <c r="B257" s="790" t="s">
        <v>392</v>
      </c>
      <c r="C257" s="790"/>
      <c r="D257" s="790"/>
      <c r="E257" s="790"/>
      <c r="F257" s="790"/>
      <c r="G257" s="790"/>
      <c r="H257" s="792"/>
      <c r="I257" s="792"/>
      <c r="J257" s="205" t="s">
        <v>9</v>
      </c>
      <c r="K257" s="346" t="b">
        <v>0</v>
      </c>
      <c r="L257" s="42"/>
      <c r="M257" s="42"/>
      <c r="N257" s="188" t="str">
        <f t="shared" si="33"/>
        <v>0</v>
      </c>
      <c r="P257" s="187">
        <f t="shared" si="34"/>
        <v>0</v>
      </c>
      <c r="Q257" s="70"/>
      <c r="R257" s="115"/>
    </row>
    <row r="258" spans="1:22" s="112" customFormat="1" ht="20.100000000000001" customHeight="1" x14ac:dyDescent="0.3">
      <c r="B258" s="790" t="s">
        <v>393</v>
      </c>
      <c r="C258" s="790"/>
      <c r="D258" s="790"/>
      <c r="E258" s="676" t="s">
        <v>725</v>
      </c>
      <c r="F258" s="677"/>
      <c r="G258" s="677"/>
      <c r="H258" s="677"/>
      <c r="I258" s="677"/>
      <c r="J258" s="677"/>
      <c r="K258" s="678"/>
      <c r="L258" s="42"/>
      <c r="M258" s="42"/>
      <c r="N258" s="188"/>
      <c r="O258" s="197"/>
      <c r="P258" s="188"/>
      <c r="Q258" s="111"/>
      <c r="R258" s="115"/>
    </row>
    <row r="259" spans="1:22" s="112" customFormat="1" ht="20.100000000000001" customHeight="1" x14ac:dyDescent="0.3">
      <c r="B259" s="825"/>
      <c r="C259" s="825"/>
      <c r="D259" s="825"/>
      <c r="E259" s="825"/>
      <c r="F259" s="825"/>
      <c r="G259" s="825"/>
      <c r="H259" s="825"/>
      <c r="I259" s="825"/>
      <c r="J259" s="825"/>
      <c r="L259" s="42"/>
      <c r="M259" s="42"/>
      <c r="N259" s="197"/>
      <c r="O259" s="197"/>
      <c r="P259" s="111"/>
      <c r="Q259" s="111"/>
      <c r="R259" s="115"/>
    </row>
    <row r="260" spans="1:22" s="36" customFormat="1" ht="24" customHeight="1" x14ac:dyDescent="0.3">
      <c r="A260" s="812" t="s">
        <v>568</v>
      </c>
      <c r="B260" s="812"/>
      <c r="C260" s="812"/>
      <c r="D260" s="812"/>
      <c r="E260" s="812"/>
      <c r="F260" s="812"/>
      <c r="G260" s="812"/>
      <c r="H260" s="131" t="s">
        <v>8</v>
      </c>
      <c r="I260" s="298" t="b">
        <v>0</v>
      </c>
      <c r="J260" s="131" t="s">
        <v>9</v>
      </c>
      <c r="K260" s="298" t="b">
        <v>0</v>
      </c>
      <c r="L260" s="59" t="str">
        <f>IF(P260+Q260&gt;1,"Scegliere una sola opzione","")</f>
        <v/>
      </c>
      <c r="M260" s="30"/>
      <c r="N260" s="118" t="str">
        <f>+IF(I260=TRUE,"1","0")</f>
        <v>0</v>
      </c>
      <c r="O260" s="118" t="str">
        <f>+IF(K260=TRUE,"1","0")</f>
        <v>0</v>
      </c>
      <c r="P260" s="324">
        <f>N260*1</f>
        <v>0</v>
      </c>
      <c r="Q260" s="324">
        <f>O260*1</f>
        <v>0</v>
      </c>
      <c r="R260" s="30"/>
    </row>
    <row r="261" spans="1:22" s="51" customFormat="1" ht="19.5" customHeight="1" x14ac:dyDescent="0.3">
      <c r="A261" s="812"/>
      <c r="B261" s="812"/>
      <c r="C261" s="812"/>
      <c r="D261" s="812"/>
      <c r="E261" s="812"/>
      <c r="F261" s="812"/>
      <c r="G261" s="812"/>
      <c r="H261" s="349"/>
      <c r="I261" s="349"/>
      <c r="J261" s="349"/>
      <c r="K261" s="349"/>
      <c r="L261" s="25"/>
      <c r="M261" s="25"/>
      <c r="N261" s="325"/>
      <c r="O261" s="326"/>
      <c r="P261" s="326"/>
    </row>
    <row r="262" spans="1:22" s="51" customFormat="1" ht="19.5" customHeight="1" x14ac:dyDescent="0.3">
      <c r="A262" s="190"/>
      <c r="B262" s="190"/>
      <c r="C262" s="190"/>
      <c r="D262" s="190"/>
      <c r="E262" s="190"/>
      <c r="F262" s="190"/>
      <c r="G262" s="190"/>
      <c r="H262" s="190"/>
      <c r="I262" s="350"/>
      <c r="J262" s="350"/>
      <c r="K262" s="351"/>
      <c r="L262" s="25"/>
      <c r="M262" s="327"/>
      <c r="N262" s="332"/>
      <c r="O262" s="332"/>
      <c r="P262" s="332"/>
      <c r="Q262" s="332"/>
      <c r="S262" s="188"/>
      <c r="T262" s="188"/>
      <c r="U262" s="188"/>
      <c r="V262" s="188"/>
    </row>
    <row r="263" spans="1:22" s="112" customFormat="1" ht="20.100000000000001" customHeight="1" x14ac:dyDescent="0.3">
      <c r="A263" s="93" t="s">
        <v>694</v>
      </c>
      <c r="L263" s="42"/>
      <c r="M263" s="42"/>
      <c r="N263" s="197"/>
      <c r="O263" s="197"/>
      <c r="P263" s="111"/>
      <c r="Q263" s="111"/>
      <c r="R263" s="115"/>
    </row>
    <row r="264" spans="1:22" s="113" customFormat="1" ht="20.100000000000001" customHeight="1" x14ac:dyDescent="0.3">
      <c r="A264" s="679"/>
      <c r="B264" s="679"/>
      <c r="C264" s="679"/>
      <c r="D264" s="679"/>
      <c r="E264" s="679"/>
      <c r="F264" s="679"/>
      <c r="G264" s="679"/>
      <c r="H264" s="199" t="s">
        <v>8</v>
      </c>
      <c r="I264" s="337" t="b">
        <v>0</v>
      </c>
      <c r="J264" s="199" t="s">
        <v>9</v>
      </c>
      <c r="K264" s="337" t="b">
        <v>0</v>
      </c>
      <c r="L264" s="37" t="str">
        <f>IF(P264+Q264&gt;1,"Scegliere una sola opzione",IF(AND(Q264=1,SUM(F269:F270)=0),"Compilare incidenza premio (domanda F.4)",""))</f>
        <v/>
      </c>
      <c r="M264" s="37"/>
      <c r="N264" s="85" t="str">
        <f>+IF(I264=TRUE,"1","0")</f>
        <v>0</v>
      </c>
      <c r="O264" s="85" t="str">
        <f>+IF(K264=TRUE,"1","0")</f>
        <v>0</v>
      </c>
      <c r="P264" s="132">
        <f>N264*1</f>
        <v>0</v>
      </c>
      <c r="Q264" s="132">
        <f>O264*1</f>
        <v>0</v>
      </c>
      <c r="R264" s="117"/>
    </row>
    <row r="265" spans="1:22" s="112" customFormat="1" ht="20.100000000000001" customHeight="1" x14ac:dyDescent="0.3">
      <c r="B265" s="207"/>
      <c r="C265" s="207"/>
      <c r="D265" s="207"/>
      <c r="E265" s="207"/>
      <c r="F265" s="207"/>
      <c r="G265" s="207"/>
      <c r="H265" s="208"/>
      <c r="J265" s="208"/>
      <c r="L265" s="42"/>
      <c r="M265" s="42"/>
      <c r="N265" s="197"/>
      <c r="O265" s="197"/>
      <c r="P265" s="111"/>
      <c r="Q265" s="111"/>
      <c r="R265" s="115"/>
    </row>
    <row r="266" spans="1:22" s="112" customFormat="1" ht="30" customHeight="1" x14ac:dyDescent="0.3">
      <c r="A266" s="679" t="s">
        <v>695</v>
      </c>
      <c r="B266" s="679"/>
      <c r="C266" s="679"/>
      <c r="D266" s="679"/>
      <c r="E266" s="679"/>
      <c r="F266" s="679"/>
      <c r="G266" s="679"/>
      <c r="H266" s="679"/>
      <c r="I266" s="679"/>
      <c r="J266" s="679"/>
      <c r="K266" s="679"/>
      <c r="L266" s="42"/>
      <c r="M266" s="42"/>
      <c r="N266" s="197"/>
      <c r="O266" s="197"/>
      <c r="P266" s="111"/>
      <c r="Q266" s="111"/>
      <c r="R266" s="115"/>
    </row>
    <row r="267" spans="1:22" s="209" customFormat="1" ht="30" customHeight="1" x14ac:dyDescent="0.3">
      <c r="A267" s="783" t="s">
        <v>696</v>
      </c>
      <c r="B267" s="783"/>
      <c r="C267" s="783"/>
      <c r="D267" s="783"/>
      <c r="E267" s="783"/>
      <c r="F267" s="783"/>
      <c r="G267" s="783"/>
      <c r="H267" s="783"/>
      <c r="I267" s="783"/>
      <c r="J267" s="783"/>
      <c r="K267" s="783"/>
      <c r="L267" s="43"/>
      <c r="M267" s="43"/>
    </row>
    <row r="268" spans="1:22" ht="20.100000000000001" customHeight="1" x14ac:dyDescent="0.3">
      <c r="E268" s="48"/>
      <c r="F268" s="353" t="s">
        <v>543</v>
      </c>
      <c r="R268" s="30"/>
    </row>
    <row r="269" spans="1:22" ht="20.100000000000001" customHeight="1" x14ac:dyDescent="0.3">
      <c r="E269" s="301" t="s">
        <v>544</v>
      </c>
      <c r="F269" s="362" t="s">
        <v>726</v>
      </c>
      <c r="L269" s="41"/>
      <c r="R269" s="30"/>
    </row>
    <row r="270" spans="1:22" ht="20.100000000000001" customHeight="1" x14ac:dyDescent="0.3">
      <c r="E270" s="301" t="s">
        <v>23</v>
      </c>
      <c r="F270" s="362" t="s">
        <v>726</v>
      </c>
      <c r="R270" s="30"/>
    </row>
    <row r="271" spans="1:22" ht="20.100000000000001" customHeight="1" x14ac:dyDescent="0.3">
      <c r="R271" s="30"/>
    </row>
    <row r="272" spans="1:22" ht="19.5" customHeight="1" x14ac:dyDescent="0.3">
      <c r="R272" s="30"/>
    </row>
    <row r="273" spans="1:22" s="51" customFormat="1" ht="33.75" customHeight="1" x14ac:dyDescent="0.3">
      <c r="A273" s="679" t="s">
        <v>693</v>
      </c>
      <c r="B273" s="679"/>
      <c r="C273" s="679"/>
      <c r="D273" s="679"/>
      <c r="E273" s="679"/>
      <c r="F273" s="679"/>
      <c r="G273" s="679"/>
      <c r="H273" s="679"/>
      <c r="I273" s="679"/>
      <c r="J273" s="679"/>
      <c r="K273" s="679"/>
      <c r="L273" s="648" t="str">
        <f>IF(AND(F276+F277+G276+G277&gt;0,P248=0),"Attenzione: la corrispondente opzione non risulta indicata nella domanda F.1 (vd. freccia)","")</f>
        <v/>
      </c>
      <c r="M273" s="648"/>
      <c r="N273" s="332"/>
      <c r="O273" s="332"/>
      <c r="P273" s="332"/>
      <c r="Q273" s="332"/>
      <c r="S273" s="188"/>
      <c r="T273" s="188"/>
      <c r="U273" s="188"/>
      <c r="V273" s="188"/>
    </row>
    <row r="274" spans="1:22" s="51" customFormat="1" ht="18" customHeight="1" x14ac:dyDescent="0.3">
      <c r="A274" s="328"/>
      <c r="B274" s="328"/>
      <c r="C274" s="328"/>
      <c r="D274" s="328"/>
      <c r="E274" s="328"/>
      <c r="F274" s="813" t="s">
        <v>565</v>
      </c>
      <c r="G274" s="813" t="s">
        <v>566</v>
      </c>
      <c r="H274" s="813"/>
      <c r="I274" s="330"/>
      <c r="J274" s="330"/>
      <c r="K274" s="331"/>
      <c r="L274" s="44"/>
      <c r="M274" s="327"/>
      <c r="N274" s="332"/>
      <c r="O274" s="332"/>
      <c r="P274" s="332"/>
      <c r="Q274" s="332"/>
      <c r="S274" s="188"/>
      <c r="T274" s="188"/>
      <c r="U274" s="188"/>
      <c r="V274" s="188"/>
    </row>
    <row r="275" spans="1:22" s="51" customFormat="1" ht="18" customHeight="1" x14ac:dyDescent="0.3">
      <c r="A275" s="328"/>
      <c r="B275" s="328"/>
      <c r="C275" s="328"/>
      <c r="D275" s="328"/>
      <c r="E275" s="328"/>
      <c r="F275" s="814"/>
      <c r="G275" s="814"/>
      <c r="H275" s="814"/>
      <c r="I275" s="330"/>
      <c r="J275" s="330"/>
      <c r="K275" s="331"/>
      <c r="L275" s="44"/>
      <c r="M275" s="327"/>
      <c r="N275" s="332"/>
      <c r="O275" s="332"/>
      <c r="P275" s="332"/>
      <c r="Q275" s="332"/>
      <c r="S275" s="188"/>
      <c r="T275" s="188"/>
      <c r="U275" s="188"/>
      <c r="V275" s="188"/>
    </row>
    <row r="276" spans="1:22" s="51" customFormat="1" ht="42.6" customHeight="1" x14ac:dyDescent="0.3">
      <c r="A276" s="328"/>
      <c r="B276" s="328"/>
      <c r="C276" s="328"/>
      <c r="D276" s="328"/>
      <c r="E276" s="301" t="s">
        <v>544</v>
      </c>
      <c r="F276" s="363"/>
      <c r="G276" s="815"/>
      <c r="H276" s="816"/>
      <c r="I276" s="354"/>
      <c r="J276" s="354"/>
      <c r="K276" s="354"/>
      <c r="L276" s="648" t="str">
        <f>IF(F276&gt;(SUM(D54:D56,F54:F56,H54:H56,J54:J56)/2),"Attenzione: il numero qui indicato supera il numero medio di OPERAI + IMPIEGATI + INTERMEDI 2024 ricavabile da B.2",IF(F277&gt;(SUM(D53,F53,H53,J53)/2),"Attenzione: il numero indicato supera il numero medio di QUADRI 2024 ricavabile da B.2",""))</f>
        <v/>
      </c>
      <c r="M276" s="648"/>
      <c r="N276" s="332"/>
      <c r="O276" s="332"/>
      <c r="P276" s="332"/>
      <c r="Q276" s="332"/>
      <c r="S276" s="188"/>
      <c r="T276" s="188"/>
      <c r="U276" s="188"/>
      <c r="V276" s="188"/>
    </row>
    <row r="277" spans="1:22" s="51" customFormat="1" ht="42.6" customHeight="1" x14ac:dyDescent="0.3">
      <c r="A277" s="328"/>
      <c r="B277" s="328"/>
      <c r="C277" s="328"/>
      <c r="D277" s="328"/>
      <c r="E277" s="301" t="s">
        <v>23</v>
      </c>
      <c r="F277" s="363"/>
      <c r="G277" s="815"/>
      <c r="H277" s="816"/>
      <c r="I277" s="354"/>
      <c r="J277" s="354"/>
      <c r="K277" s="354"/>
      <c r="L277" s="648" t="str">
        <f>IF(AND(G276&gt;0,F276=0),"Attenzione: indicare il n. OPERAI + IMPIEGATI + INTERMEDI che hanno esercitato l'opzione",IF(AND(G277&gt;0,F277=0),"Attenzione: indicare il n. QUADRI che hanno esercitato l'opzione",IF(OR(G276&gt;1,G277&gt;1),"Dato indicato maggiore del 100%","")))</f>
        <v/>
      </c>
      <c r="M277" s="648"/>
      <c r="N277" s="332"/>
      <c r="O277" s="332"/>
      <c r="P277" s="332"/>
      <c r="Q277" s="332"/>
      <c r="S277" s="188"/>
      <c r="T277" s="188"/>
      <c r="U277" s="188"/>
      <c r="V277" s="188"/>
    </row>
    <row r="278" spans="1:22" s="51" customFormat="1" ht="18" customHeight="1" x14ac:dyDescent="0.3">
      <c r="A278" s="348"/>
      <c r="B278" s="328"/>
      <c r="C278" s="328"/>
      <c r="D278" s="328"/>
      <c r="E278" s="328"/>
      <c r="F278" s="329"/>
      <c r="G278" s="330"/>
      <c r="H278" s="330"/>
      <c r="I278" s="330"/>
      <c r="J278" s="330"/>
      <c r="K278" s="331"/>
      <c r="L278" s="25"/>
      <c r="M278" s="327"/>
      <c r="N278" s="332"/>
      <c r="O278" s="332"/>
      <c r="P278" s="332"/>
      <c r="Q278" s="332"/>
      <c r="S278" s="188"/>
      <c r="T278" s="188"/>
      <c r="U278" s="188"/>
      <c r="V278" s="188"/>
    </row>
    <row r="279" spans="1:22" s="51" customFormat="1" ht="36.75" customHeight="1" x14ac:dyDescent="0.3">
      <c r="A279" s="808"/>
      <c r="B279" s="808"/>
      <c r="C279" s="808"/>
      <c r="D279" s="808"/>
      <c r="E279" s="808"/>
      <c r="F279" s="808"/>
      <c r="G279" s="808"/>
      <c r="H279" s="808"/>
      <c r="I279" s="808"/>
      <c r="J279" s="808"/>
      <c r="K279" s="808"/>
      <c r="L279" s="25"/>
      <c r="M279" s="327"/>
      <c r="N279" s="332"/>
      <c r="O279" s="332"/>
      <c r="P279" s="332"/>
      <c r="Q279" s="332"/>
      <c r="S279" s="188"/>
      <c r="T279" s="188"/>
      <c r="U279" s="188"/>
      <c r="V279" s="188"/>
    </row>
    <row r="280" spans="1:22" s="51" customFormat="1" ht="16.95" hidden="1" customHeight="1" x14ac:dyDescent="0.3">
      <c r="A280" s="333"/>
      <c r="B280" s="333"/>
      <c r="C280" s="333"/>
      <c r="D280" s="333"/>
      <c r="E280" s="333"/>
      <c r="F280" s="329"/>
      <c r="G280" s="330"/>
      <c r="H280" s="330"/>
      <c r="I280" s="330"/>
      <c r="J280" s="330"/>
      <c r="K280" s="331"/>
      <c r="L280" s="25"/>
      <c r="M280" s="327"/>
      <c r="N280" s="332"/>
      <c r="O280" s="332"/>
      <c r="P280" s="332"/>
      <c r="Q280" s="332"/>
      <c r="S280" s="188"/>
      <c r="T280" s="188"/>
      <c r="U280" s="188"/>
      <c r="V280" s="188"/>
    </row>
    <row r="281" spans="1:22" ht="20.100000000000001" hidden="1" customHeight="1" x14ac:dyDescent="0.3">
      <c r="R281" s="30"/>
    </row>
    <row r="282" spans="1:22" s="64" customFormat="1" ht="26.4" hidden="1" customHeight="1" x14ac:dyDescent="0.3">
      <c r="A282" s="809"/>
      <c r="B282" s="809"/>
      <c r="C282" s="809"/>
      <c r="D282" s="809"/>
      <c r="E282" s="809"/>
      <c r="F282" s="809"/>
      <c r="G282" s="809"/>
      <c r="H282" s="809"/>
      <c r="I282" s="809"/>
      <c r="J282" s="809"/>
      <c r="K282" s="809"/>
      <c r="L282" s="334"/>
      <c r="M282" s="334"/>
      <c r="N282" s="73"/>
    </row>
    <row r="283" spans="1:22" s="51" customFormat="1" ht="16.5" hidden="1" customHeight="1" x14ac:dyDescent="0.3">
      <c r="A283" s="810"/>
      <c r="B283" s="810"/>
      <c r="C283" s="810"/>
      <c r="D283" s="810"/>
      <c r="E283" s="810"/>
      <c r="F283" s="810"/>
      <c r="G283" s="810"/>
      <c r="H283" s="810"/>
      <c r="I283" s="810"/>
      <c r="J283" s="810"/>
      <c r="K283" s="810"/>
      <c r="L283" s="25"/>
      <c r="M283" s="25"/>
      <c r="N283" s="325"/>
      <c r="O283" s="326"/>
      <c r="P283" s="326"/>
    </row>
    <row r="284" spans="1:22" s="51" customFormat="1" ht="24.75" hidden="1" customHeight="1" x14ac:dyDescent="0.3">
      <c r="A284" s="780"/>
      <c r="B284" s="780"/>
      <c r="C284" s="780"/>
      <c r="D284" s="780"/>
      <c r="E284" s="780"/>
      <c r="F284" s="780"/>
      <c r="G284" s="780"/>
      <c r="H284" s="780"/>
      <c r="I284" s="780"/>
      <c r="J284" s="780"/>
      <c r="K284" s="780"/>
      <c r="L284" s="25"/>
      <c r="M284" s="25"/>
      <c r="N284" s="811"/>
      <c r="O284" s="811"/>
      <c r="P284" s="811"/>
      <c r="Q284" s="811"/>
    </row>
    <row r="285" spans="1:22" s="51" customFormat="1" ht="18" hidden="1" customHeight="1" x14ac:dyDescent="0.25">
      <c r="A285" s="780"/>
      <c r="B285" s="780"/>
      <c r="C285" s="780"/>
      <c r="D285" s="780"/>
      <c r="E285" s="780"/>
      <c r="F285" s="780"/>
      <c r="G285" s="780"/>
      <c r="H285" s="780"/>
      <c r="I285" s="780"/>
      <c r="J285" s="780"/>
      <c r="K285" s="780"/>
      <c r="L285" s="781"/>
      <c r="M285" s="781"/>
      <c r="N285" s="781"/>
      <c r="O285" s="781"/>
      <c r="P285" s="782"/>
      <c r="Q285" s="782"/>
      <c r="R285" s="782"/>
    </row>
    <row r="286" spans="1:22" ht="20.100000000000001" hidden="1" customHeight="1" x14ac:dyDescent="0.3">
      <c r="R286" s="30"/>
    </row>
    <row r="287" spans="1:22" ht="20.100000000000001" hidden="1" customHeight="1" x14ac:dyDescent="0.3">
      <c r="R287" s="30"/>
    </row>
    <row r="288" spans="1:22" ht="20.100000000000001" hidden="1" customHeight="1" x14ac:dyDescent="0.3">
      <c r="R288" s="30"/>
    </row>
    <row r="289" spans="18:18" ht="20.100000000000001" hidden="1" customHeight="1" x14ac:dyDescent="0.3">
      <c r="R289" s="30"/>
    </row>
    <row r="290" spans="18:18" ht="20.100000000000001" hidden="1" customHeight="1" x14ac:dyDescent="0.3">
      <c r="R290" s="30"/>
    </row>
    <row r="291" spans="18:18" ht="20.100000000000001" hidden="1" customHeight="1" x14ac:dyDescent="0.3">
      <c r="R291" s="30"/>
    </row>
    <row r="292" spans="18:18" ht="20.100000000000001" hidden="1" customHeight="1" x14ac:dyDescent="0.3">
      <c r="R292" s="30"/>
    </row>
    <row r="293" spans="18:18" ht="20.100000000000001" hidden="1" customHeight="1" x14ac:dyDescent="0.3">
      <c r="R293" s="30"/>
    </row>
    <row r="294" spans="18:18" ht="20.100000000000001" hidden="1" customHeight="1" x14ac:dyDescent="0.3">
      <c r="R294" s="30"/>
    </row>
    <row r="295" spans="18:18" ht="20.100000000000001" hidden="1" customHeight="1" x14ac:dyDescent="0.3">
      <c r="R295" s="30"/>
    </row>
    <row r="296" spans="18:18" ht="20.100000000000001" hidden="1" customHeight="1" x14ac:dyDescent="0.3">
      <c r="R296" s="30"/>
    </row>
    <row r="297" spans="18:18" ht="20.100000000000001" hidden="1" customHeight="1" x14ac:dyDescent="0.3">
      <c r="R297" s="30"/>
    </row>
    <row r="298" spans="18:18" ht="20.100000000000001" hidden="1" customHeight="1" x14ac:dyDescent="0.3">
      <c r="R298" s="30"/>
    </row>
    <row r="299" spans="18:18" ht="20.100000000000001" hidden="1" customHeight="1" x14ac:dyDescent="0.3">
      <c r="R299" s="30"/>
    </row>
    <row r="300" spans="18:18" ht="20.100000000000001" hidden="1" customHeight="1" x14ac:dyDescent="0.3">
      <c r="R300" s="30"/>
    </row>
    <row r="301" spans="18:18" ht="20.100000000000001" hidden="1" customHeight="1" x14ac:dyDescent="0.3">
      <c r="R301" s="30"/>
    </row>
    <row r="302" spans="18:18" ht="20.100000000000001" hidden="1" customHeight="1" x14ac:dyDescent="0.3">
      <c r="R302" s="30"/>
    </row>
    <row r="303" spans="18:18" ht="20.100000000000001" hidden="1" customHeight="1" x14ac:dyDescent="0.3">
      <c r="R303" s="30"/>
    </row>
    <row r="304" spans="18:18" ht="20.100000000000001" hidden="1" customHeight="1" x14ac:dyDescent="0.3">
      <c r="R304" s="30"/>
    </row>
    <row r="305" spans="18:18" ht="20.100000000000001" hidden="1" customHeight="1" x14ac:dyDescent="0.3">
      <c r="R305" s="30"/>
    </row>
    <row r="306" spans="18:18" ht="20.100000000000001" hidden="1" customHeight="1" x14ac:dyDescent="0.3">
      <c r="R306" s="30"/>
    </row>
    <row r="307" spans="18:18" ht="20.100000000000001" hidden="1" customHeight="1" x14ac:dyDescent="0.3">
      <c r="R307" s="30"/>
    </row>
    <row r="308" spans="18:18" ht="20.100000000000001" hidden="1" customHeight="1" x14ac:dyDescent="0.3">
      <c r="R308" s="30"/>
    </row>
    <row r="309" spans="18:18" ht="20.100000000000001" hidden="1" customHeight="1" x14ac:dyDescent="0.3">
      <c r="R309" s="30"/>
    </row>
    <row r="310" spans="18:18" ht="20.100000000000001" hidden="1" customHeight="1" x14ac:dyDescent="0.3">
      <c r="R310" s="30"/>
    </row>
    <row r="311" spans="18:18" ht="20.100000000000001" hidden="1" customHeight="1" x14ac:dyDescent="0.3">
      <c r="R311" s="30"/>
    </row>
    <row r="312" spans="18:18" ht="20.100000000000001" hidden="1" customHeight="1" x14ac:dyDescent="0.3">
      <c r="R312" s="30"/>
    </row>
    <row r="313" spans="18:18" ht="20.100000000000001" hidden="1" customHeight="1" x14ac:dyDescent="0.3">
      <c r="R313" s="30"/>
    </row>
    <row r="314" spans="18:18" ht="20.100000000000001" hidden="1" customHeight="1" x14ac:dyDescent="0.3">
      <c r="R314" s="30"/>
    </row>
    <row r="315" spans="18:18" ht="20.100000000000001" hidden="1" customHeight="1" x14ac:dyDescent="0.3">
      <c r="R315" s="30"/>
    </row>
    <row r="316" spans="18:18" ht="20.100000000000001" hidden="1" customHeight="1" x14ac:dyDescent="0.3">
      <c r="R316" s="30"/>
    </row>
    <row r="317" spans="18:18" ht="20.100000000000001" hidden="1" customHeight="1" x14ac:dyDescent="0.3">
      <c r="R317" s="30"/>
    </row>
    <row r="318" spans="18:18" ht="20.100000000000001" hidden="1" customHeight="1" x14ac:dyDescent="0.3">
      <c r="R318" s="30"/>
    </row>
    <row r="319" spans="18:18" ht="20.100000000000001" hidden="1" customHeight="1" x14ac:dyDescent="0.3">
      <c r="R319" s="30"/>
    </row>
    <row r="320" spans="18:18" ht="20.100000000000001" hidden="1" customHeight="1" x14ac:dyDescent="0.3">
      <c r="R320" s="30"/>
    </row>
    <row r="321" spans="18:18" ht="20.100000000000001" hidden="1" customHeight="1" x14ac:dyDescent="0.3">
      <c r="R321" s="30"/>
    </row>
    <row r="322" spans="18:18" ht="20.100000000000001" hidden="1" customHeight="1" x14ac:dyDescent="0.3">
      <c r="R322" s="30"/>
    </row>
    <row r="323" spans="18:18" ht="20.100000000000001" hidden="1" customHeight="1" x14ac:dyDescent="0.3">
      <c r="R323" s="30"/>
    </row>
    <row r="324" spans="18:18" ht="20.100000000000001" hidden="1" customHeight="1" x14ac:dyDescent="0.3">
      <c r="R324" s="30"/>
    </row>
    <row r="325" spans="18:18" ht="20.100000000000001" hidden="1" customHeight="1" x14ac:dyDescent="0.3">
      <c r="R325" s="30"/>
    </row>
    <row r="326" spans="18:18" ht="20.100000000000001" hidden="1" customHeight="1" x14ac:dyDescent="0.3">
      <c r="R326" s="30"/>
    </row>
    <row r="327" spans="18:18" ht="20.100000000000001" hidden="1" customHeight="1" x14ac:dyDescent="0.3">
      <c r="R327" s="30"/>
    </row>
    <row r="328" spans="18:18" ht="20.100000000000001" hidden="1" customHeight="1" x14ac:dyDescent="0.3">
      <c r="R328" s="30"/>
    </row>
    <row r="329" spans="18:18" ht="20.100000000000001" hidden="1" customHeight="1" x14ac:dyDescent="0.3">
      <c r="R329" s="30"/>
    </row>
    <row r="330" spans="18:18" ht="20.100000000000001" hidden="1" customHeight="1" x14ac:dyDescent="0.3">
      <c r="R330" s="30"/>
    </row>
    <row r="331" spans="18:18" ht="20.100000000000001" hidden="1" customHeight="1" x14ac:dyDescent="0.3">
      <c r="R331" s="30"/>
    </row>
    <row r="332" spans="18:18" ht="20.100000000000001" hidden="1" customHeight="1" x14ac:dyDescent="0.3">
      <c r="R332" s="30"/>
    </row>
    <row r="333" spans="18:18" ht="20.100000000000001" hidden="1" customHeight="1" x14ac:dyDescent="0.3">
      <c r="R333" s="30"/>
    </row>
    <row r="334" spans="18:18" ht="20.100000000000001" hidden="1" customHeight="1" x14ac:dyDescent="0.3">
      <c r="R334" s="30"/>
    </row>
    <row r="335" spans="18:18" ht="20.100000000000001" hidden="1" customHeight="1" x14ac:dyDescent="0.3">
      <c r="R335" s="30"/>
    </row>
    <row r="336" spans="18:18" ht="20.100000000000001" hidden="1" customHeight="1" x14ac:dyDescent="0.3">
      <c r="R336" s="30"/>
    </row>
    <row r="337" spans="18:18" ht="20.100000000000001" hidden="1" customHeight="1" x14ac:dyDescent="0.3">
      <c r="R337" s="30"/>
    </row>
    <row r="338" spans="18:18" ht="20.100000000000001" hidden="1" customHeight="1" x14ac:dyDescent="0.3">
      <c r="R338" s="30"/>
    </row>
    <row r="339" spans="18:18" ht="20.100000000000001" hidden="1" customHeight="1" x14ac:dyDescent="0.3">
      <c r="R339" s="30"/>
    </row>
    <row r="340" spans="18:18" ht="20.100000000000001" hidden="1" customHeight="1" x14ac:dyDescent="0.3">
      <c r="R340" s="30"/>
    </row>
    <row r="341" spans="18:18" ht="20.100000000000001" hidden="1" customHeight="1" x14ac:dyDescent="0.3">
      <c r="R341" s="30"/>
    </row>
    <row r="342" spans="18:18" ht="20.100000000000001" hidden="1" customHeight="1" x14ac:dyDescent="0.3">
      <c r="R342" s="30"/>
    </row>
    <row r="343" spans="18:18" ht="20.100000000000001" hidden="1" customHeight="1" x14ac:dyDescent="0.3">
      <c r="R343" s="30"/>
    </row>
    <row r="344" spans="18:18" ht="20.100000000000001" hidden="1" customHeight="1" x14ac:dyDescent="0.3">
      <c r="R344" s="30"/>
    </row>
    <row r="345" spans="18:18" ht="20.100000000000001" hidden="1" customHeight="1" x14ac:dyDescent="0.3">
      <c r="R345" s="30"/>
    </row>
    <row r="346" spans="18:18" ht="20.100000000000001" hidden="1" customHeight="1" x14ac:dyDescent="0.3">
      <c r="R346" s="30"/>
    </row>
    <row r="347" spans="18:18" ht="20.100000000000001" hidden="1" customHeight="1" x14ac:dyDescent="0.3">
      <c r="R347" s="30"/>
    </row>
    <row r="348" spans="18:18" ht="20.100000000000001" hidden="1" customHeight="1" x14ac:dyDescent="0.3">
      <c r="R348" s="30"/>
    </row>
    <row r="349" spans="18:18" ht="20.100000000000001" hidden="1" customHeight="1" x14ac:dyDescent="0.3">
      <c r="R349" s="30"/>
    </row>
    <row r="350" spans="18:18" ht="20.100000000000001" hidden="1" customHeight="1" x14ac:dyDescent="0.3">
      <c r="R350" s="30"/>
    </row>
    <row r="351" spans="18:18" ht="20.100000000000001" hidden="1" customHeight="1" x14ac:dyDescent="0.3">
      <c r="R351" s="30"/>
    </row>
    <row r="352" spans="18:18" ht="20.100000000000001" hidden="1" customHeight="1" x14ac:dyDescent="0.3">
      <c r="R352" s="30"/>
    </row>
    <row r="353" spans="18:18" ht="20.100000000000001" hidden="1" customHeight="1" x14ac:dyDescent="0.3">
      <c r="R353" s="30"/>
    </row>
    <row r="354" spans="18:18" ht="20.100000000000001" hidden="1" customHeight="1" x14ac:dyDescent="0.3">
      <c r="R354" s="30"/>
    </row>
    <row r="355" spans="18:18" ht="20.100000000000001" hidden="1" customHeight="1" x14ac:dyDescent="0.3">
      <c r="R355" s="30"/>
    </row>
    <row r="356" spans="18:18" ht="20.100000000000001" hidden="1" customHeight="1" x14ac:dyDescent="0.3">
      <c r="R356" s="30"/>
    </row>
    <row r="357" spans="18:18" ht="20.100000000000001" hidden="1" customHeight="1" x14ac:dyDescent="0.3">
      <c r="R357" s="30"/>
    </row>
    <row r="358" spans="18:18" ht="20.100000000000001" hidden="1" customHeight="1" x14ac:dyDescent="0.3">
      <c r="R358" s="30"/>
    </row>
    <row r="359" spans="18:18" ht="20.100000000000001" hidden="1" customHeight="1" x14ac:dyDescent="0.3">
      <c r="R359" s="30"/>
    </row>
    <row r="360" spans="18:18" ht="20.100000000000001" hidden="1" customHeight="1" x14ac:dyDescent="0.3">
      <c r="R360" s="30"/>
    </row>
    <row r="361" spans="18:18" ht="20.100000000000001" hidden="1" customHeight="1" x14ac:dyDescent="0.3">
      <c r="R361" s="30"/>
    </row>
    <row r="362" spans="18:18" ht="20.100000000000001" hidden="1" customHeight="1" x14ac:dyDescent="0.3">
      <c r="R362" s="30"/>
    </row>
    <row r="363" spans="18:18" ht="20.100000000000001" hidden="1" customHeight="1" x14ac:dyDescent="0.3">
      <c r="R363" s="30"/>
    </row>
    <row r="364" spans="18:18" ht="20.100000000000001" hidden="1" customHeight="1" x14ac:dyDescent="0.3">
      <c r="R364" s="30"/>
    </row>
    <row r="365" spans="18:18" ht="20.100000000000001" hidden="1" customHeight="1" x14ac:dyDescent="0.3">
      <c r="R365" s="30"/>
    </row>
    <row r="366" spans="18:18" ht="20.100000000000001" hidden="1" customHeight="1" x14ac:dyDescent="0.3">
      <c r="R366" s="30"/>
    </row>
    <row r="367" spans="18:18" ht="20.100000000000001" hidden="1" customHeight="1" x14ac:dyDescent="0.3">
      <c r="R367" s="30"/>
    </row>
    <row r="368" spans="18:18" ht="20.100000000000001" hidden="1" customHeight="1" x14ac:dyDescent="0.3">
      <c r="R368" s="30"/>
    </row>
    <row r="369" spans="18:18" ht="20.100000000000001" hidden="1" customHeight="1" x14ac:dyDescent="0.3">
      <c r="R369" s="30"/>
    </row>
    <row r="370" spans="18:18" ht="20.100000000000001" hidden="1" customHeight="1" x14ac:dyDescent="0.3">
      <c r="R370" s="30"/>
    </row>
    <row r="371" spans="18:18" ht="20.100000000000001" hidden="1" customHeight="1" x14ac:dyDescent="0.3">
      <c r="R371" s="30"/>
    </row>
    <row r="372" spans="18:18" ht="20.100000000000001" hidden="1" customHeight="1" x14ac:dyDescent="0.3">
      <c r="R372" s="30"/>
    </row>
    <row r="373" spans="18:18" ht="20.100000000000001" hidden="1" customHeight="1" x14ac:dyDescent="0.3">
      <c r="R373" s="30"/>
    </row>
    <row r="374" spans="18:18" ht="20.100000000000001" hidden="1" customHeight="1" x14ac:dyDescent="0.3">
      <c r="R374" s="30"/>
    </row>
    <row r="375" spans="18:18" ht="20.100000000000001" hidden="1" customHeight="1" x14ac:dyDescent="0.3">
      <c r="R375" s="30"/>
    </row>
    <row r="376" spans="18:18" ht="20.100000000000001" hidden="1" customHeight="1" x14ac:dyDescent="0.3">
      <c r="R376" s="30"/>
    </row>
    <row r="377" spans="18:18" ht="20.100000000000001" hidden="1" customHeight="1" x14ac:dyDescent="0.3">
      <c r="R377" s="30"/>
    </row>
    <row r="378" spans="18:18" ht="20.100000000000001" hidden="1" customHeight="1" x14ac:dyDescent="0.3">
      <c r="R378" s="30"/>
    </row>
    <row r="379" spans="18:18" ht="20.100000000000001" hidden="1" customHeight="1" x14ac:dyDescent="0.3">
      <c r="R379" s="30"/>
    </row>
    <row r="380" spans="18:18" ht="20.100000000000001" hidden="1" customHeight="1" x14ac:dyDescent="0.3">
      <c r="R380" s="30"/>
    </row>
    <row r="381" spans="18:18" ht="20.100000000000001" hidden="1" customHeight="1" x14ac:dyDescent="0.3">
      <c r="R381" s="30"/>
    </row>
    <row r="382" spans="18:18" ht="20.100000000000001" hidden="1" customHeight="1" x14ac:dyDescent="0.3">
      <c r="R382" s="30"/>
    </row>
    <row r="383" spans="18:18" ht="20.100000000000001" hidden="1" customHeight="1" x14ac:dyDescent="0.3">
      <c r="R383" s="30"/>
    </row>
    <row r="384" spans="18:18" ht="20.100000000000001" hidden="1" customHeight="1" x14ac:dyDescent="0.3">
      <c r="R384" s="30"/>
    </row>
    <row r="385" spans="18:18" ht="20.100000000000001" hidden="1" customHeight="1" x14ac:dyDescent="0.3">
      <c r="R385" s="30"/>
    </row>
    <row r="386" spans="18:18" ht="20.100000000000001" hidden="1" customHeight="1" x14ac:dyDescent="0.3">
      <c r="R386" s="30"/>
    </row>
    <row r="387" spans="18:18" ht="20.100000000000001" hidden="1" customHeight="1" x14ac:dyDescent="0.3">
      <c r="R387" s="30"/>
    </row>
    <row r="388" spans="18:18" ht="20.100000000000001" hidden="1" customHeight="1" x14ac:dyDescent="0.3">
      <c r="R388" s="30"/>
    </row>
    <row r="389" spans="18:18" ht="20.100000000000001" hidden="1" customHeight="1" x14ac:dyDescent="0.3">
      <c r="R389" s="30"/>
    </row>
    <row r="390" spans="18:18" ht="20.100000000000001" hidden="1" customHeight="1" x14ac:dyDescent="0.3">
      <c r="R390" s="30"/>
    </row>
    <row r="391" spans="18:18" ht="20.100000000000001" hidden="1" customHeight="1" x14ac:dyDescent="0.3">
      <c r="R391" s="30"/>
    </row>
    <row r="392" spans="18:18" ht="20.100000000000001" hidden="1" customHeight="1" x14ac:dyDescent="0.3">
      <c r="R392" s="30"/>
    </row>
    <row r="393" spans="18:18" ht="20.100000000000001" hidden="1" customHeight="1" x14ac:dyDescent="0.3">
      <c r="R393" s="30"/>
    </row>
    <row r="394" spans="18:18" ht="20.100000000000001" hidden="1" customHeight="1" x14ac:dyDescent="0.3">
      <c r="R394" s="30"/>
    </row>
    <row r="395" spans="18:18" ht="20.100000000000001" hidden="1" customHeight="1" x14ac:dyDescent="0.3">
      <c r="R395" s="30"/>
    </row>
    <row r="396" spans="18:18" ht="20.100000000000001" hidden="1" customHeight="1" x14ac:dyDescent="0.3">
      <c r="R396" s="30"/>
    </row>
    <row r="397" spans="18:18" ht="20.100000000000001" hidden="1" customHeight="1" x14ac:dyDescent="0.3">
      <c r="R397" s="30"/>
    </row>
    <row r="398" spans="18:18" ht="20.100000000000001" hidden="1" customHeight="1" x14ac:dyDescent="0.3">
      <c r="R398" s="30"/>
    </row>
    <row r="399" spans="18:18" ht="20.100000000000001" hidden="1" customHeight="1" x14ac:dyDescent="0.3">
      <c r="R399" s="30"/>
    </row>
    <row r="400" spans="18:18" ht="20.100000000000001" hidden="1" customHeight="1" x14ac:dyDescent="0.3">
      <c r="R400" s="30"/>
    </row>
    <row r="401" spans="18:18" ht="20.100000000000001" hidden="1" customHeight="1" x14ac:dyDescent="0.3">
      <c r="R401" s="30"/>
    </row>
    <row r="402" spans="18:18" ht="20.100000000000001" hidden="1" customHeight="1" x14ac:dyDescent="0.3">
      <c r="R402" s="30"/>
    </row>
    <row r="403" spans="18:18" ht="20.100000000000001" hidden="1" customHeight="1" x14ac:dyDescent="0.3">
      <c r="R403" s="30"/>
    </row>
    <row r="404" spans="18:18" ht="20.100000000000001" hidden="1" customHeight="1" x14ac:dyDescent="0.3">
      <c r="R404" s="30"/>
    </row>
    <row r="405" spans="18:18" ht="20.100000000000001" hidden="1" customHeight="1" x14ac:dyDescent="0.3">
      <c r="R405" s="30"/>
    </row>
    <row r="406" spans="18:18" ht="20.100000000000001" hidden="1" customHeight="1" x14ac:dyDescent="0.3">
      <c r="R406" s="30"/>
    </row>
    <row r="407" spans="18:18" ht="20.100000000000001" hidden="1" customHeight="1" x14ac:dyDescent="0.3">
      <c r="R407" s="30"/>
    </row>
    <row r="408" spans="18:18" ht="20.100000000000001" hidden="1" customHeight="1" x14ac:dyDescent="0.3">
      <c r="R408" s="30"/>
    </row>
    <row r="409" spans="18:18" ht="20.100000000000001" hidden="1" customHeight="1" x14ac:dyDescent="0.3">
      <c r="R409" s="30"/>
    </row>
    <row r="410" spans="18:18" ht="20.100000000000001" hidden="1" customHeight="1" x14ac:dyDescent="0.3">
      <c r="R410" s="30"/>
    </row>
    <row r="411" spans="18:18" ht="20.100000000000001" hidden="1" customHeight="1" x14ac:dyDescent="0.3">
      <c r="R411" s="30"/>
    </row>
    <row r="412" spans="18:18" ht="20.100000000000001" hidden="1" customHeight="1" x14ac:dyDescent="0.3">
      <c r="R412" s="30"/>
    </row>
    <row r="413" spans="18:18" ht="20.100000000000001" hidden="1" customHeight="1" x14ac:dyDescent="0.3">
      <c r="R413" s="30"/>
    </row>
    <row r="414" spans="18:18" ht="20.100000000000001" hidden="1" customHeight="1" x14ac:dyDescent="0.3">
      <c r="R414" s="30"/>
    </row>
    <row r="415" spans="18:18" ht="20.100000000000001" hidden="1" customHeight="1" x14ac:dyDescent="0.3">
      <c r="R415" s="30"/>
    </row>
    <row r="416" spans="18:18" ht="20.100000000000001" hidden="1" customHeight="1" x14ac:dyDescent="0.3">
      <c r="R416" s="30"/>
    </row>
    <row r="417" spans="18:18" ht="20.100000000000001" hidden="1" customHeight="1" x14ac:dyDescent="0.3">
      <c r="R417" s="30"/>
    </row>
    <row r="418" spans="18:18" ht="20.100000000000001" hidden="1" customHeight="1" x14ac:dyDescent="0.3">
      <c r="R418" s="30"/>
    </row>
    <row r="419" spans="18:18" ht="20.100000000000001" hidden="1" customHeight="1" x14ac:dyDescent="0.3">
      <c r="R419" s="30"/>
    </row>
    <row r="420" spans="18:18" ht="20.100000000000001" hidden="1" customHeight="1" x14ac:dyDescent="0.3">
      <c r="R420" s="30"/>
    </row>
    <row r="421" spans="18:18" ht="20.100000000000001" hidden="1" customHeight="1" x14ac:dyDescent="0.3">
      <c r="R421" s="30"/>
    </row>
    <row r="422" spans="18:18" ht="20.100000000000001" hidden="1" customHeight="1" x14ac:dyDescent="0.3">
      <c r="R422" s="30"/>
    </row>
    <row r="423" spans="18:18" ht="20.100000000000001" hidden="1" customHeight="1" x14ac:dyDescent="0.3">
      <c r="R423" s="30"/>
    </row>
    <row r="424" spans="18:18" ht="20.100000000000001" hidden="1" customHeight="1" x14ac:dyDescent="0.3">
      <c r="R424" s="30"/>
    </row>
    <row r="425" spans="18:18" ht="20.100000000000001" hidden="1" customHeight="1" x14ac:dyDescent="0.3">
      <c r="R425" s="30"/>
    </row>
    <row r="426" spans="18:18" ht="20.100000000000001" hidden="1" customHeight="1" x14ac:dyDescent="0.3">
      <c r="R426" s="30"/>
    </row>
    <row r="427" spans="18:18" ht="20.100000000000001" hidden="1" customHeight="1" x14ac:dyDescent="0.3">
      <c r="R427" s="30"/>
    </row>
    <row r="428" spans="18:18" ht="20.100000000000001" hidden="1" customHeight="1" x14ac:dyDescent="0.3">
      <c r="R428" s="30"/>
    </row>
    <row r="429" spans="18:18" ht="20.100000000000001" hidden="1" customHeight="1" x14ac:dyDescent="0.3">
      <c r="R429" s="30"/>
    </row>
    <row r="430" spans="18:18" ht="20.100000000000001" hidden="1" customHeight="1" x14ac:dyDescent="0.3">
      <c r="R430" s="30"/>
    </row>
    <row r="431" spans="18:18" ht="20.100000000000001" hidden="1" customHeight="1" x14ac:dyDescent="0.3">
      <c r="R431" s="30"/>
    </row>
    <row r="432" spans="18:18" ht="20.100000000000001" hidden="1" customHeight="1" x14ac:dyDescent="0.3">
      <c r="R432" s="30"/>
    </row>
    <row r="433" spans="18:18" ht="20.100000000000001" hidden="1" customHeight="1" x14ac:dyDescent="0.3">
      <c r="R433" s="30"/>
    </row>
    <row r="434" spans="18:18" ht="20.100000000000001" hidden="1" customHeight="1" x14ac:dyDescent="0.3">
      <c r="R434" s="30"/>
    </row>
    <row r="435" spans="18:18" ht="20.100000000000001" hidden="1" customHeight="1" x14ac:dyDescent="0.3">
      <c r="R435" s="30"/>
    </row>
    <row r="436" spans="18:18" ht="20.100000000000001" hidden="1" customHeight="1" x14ac:dyDescent="0.3">
      <c r="R436" s="30"/>
    </row>
    <row r="437" spans="18:18" ht="20.100000000000001" hidden="1" customHeight="1" x14ac:dyDescent="0.3">
      <c r="R437" s="30"/>
    </row>
    <row r="438" spans="18:18" ht="20.100000000000001" hidden="1" customHeight="1" x14ac:dyDescent="0.3">
      <c r="R438" s="30"/>
    </row>
    <row r="439" spans="18:18" ht="20.100000000000001" hidden="1" customHeight="1" x14ac:dyDescent="0.3">
      <c r="R439" s="30"/>
    </row>
    <row r="440" spans="18:18" ht="20.100000000000001" hidden="1" customHeight="1" x14ac:dyDescent="0.3">
      <c r="R440" s="30"/>
    </row>
    <row r="441" spans="18:18" ht="20.100000000000001" hidden="1" customHeight="1" x14ac:dyDescent="0.3">
      <c r="R441" s="30"/>
    </row>
    <row r="442" spans="18:18" ht="20.100000000000001" hidden="1" customHeight="1" x14ac:dyDescent="0.3">
      <c r="R442" s="30"/>
    </row>
    <row r="443" spans="18:18" ht="20.100000000000001" hidden="1" customHeight="1" x14ac:dyDescent="0.3">
      <c r="R443" s="30"/>
    </row>
    <row r="444" spans="18:18" ht="20.100000000000001" hidden="1" customHeight="1" x14ac:dyDescent="0.3">
      <c r="R444" s="30"/>
    </row>
    <row r="445" spans="18:18" ht="20.100000000000001" hidden="1" customHeight="1" x14ac:dyDescent="0.3">
      <c r="R445" s="30"/>
    </row>
    <row r="446" spans="18:18" ht="20.100000000000001" hidden="1" customHeight="1" x14ac:dyDescent="0.3">
      <c r="R446" s="30"/>
    </row>
    <row r="447" spans="18:18" ht="20.100000000000001" hidden="1" customHeight="1" x14ac:dyDescent="0.3">
      <c r="R447" s="30"/>
    </row>
    <row r="448" spans="18:18" ht="20.100000000000001" hidden="1" customHeight="1" x14ac:dyDescent="0.3">
      <c r="R448" s="30"/>
    </row>
    <row r="449" spans="18:18" ht="20.100000000000001" hidden="1" customHeight="1" x14ac:dyDescent="0.3">
      <c r="R449" s="30"/>
    </row>
    <row r="450" spans="18:18" ht="20.100000000000001" hidden="1" customHeight="1" x14ac:dyDescent="0.3">
      <c r="R450" s="30"/>
    </row>
    <row r="451" spans="18:18" ht="20.100000000000001" hidden="1" customHeight="1" x14ac:dyDescent="0.3">
      <c r="R451" s="30"/>
    </row>
    <row r="452" spans="18:18" ht="20.100000000000001" hidden="1" customHeight="1" x14ac:dyDescent="0.3">
      <c r="R452" s="30"/>
    </row>
    <row r="453" spans="18:18" ht="20.100000000000001" hidden="1" customHeight="1" x14ac:dyDescent="0.3">
      <c r="R453" s="30"/>
    </row>
    <row r="454" spans="18:18" ht="20.100000000000001" hidden="1" customHeight="1" x14ac:dyDescent="0.3">
      <c r="R454" s="30"/>
    </row>
    <row r="455" spans="18:18" ht="20.100000000000001" hidden="1" customHeight="1" x14ac:dyDescent="0.3">
      <c r="R455" s="30"/>
    </row>
    <row r="456" spans="18:18" ht="20.100000000000001" hidden="1" customHeight="1" x14ac:dyDescent="0.3">
      <c r="R456" s="30"/>
    </row>
    <row r="457" spans="18:18" ht="20.100000000000001" hidden="1" customHeight="1" x14ac:dyDescent="0.3">
      <c r="R457" s="30"/>
    </row>
    <row r="458" spans="18:18" ht="20.100000000000001" hidden="1" customHeight="1" x14ac:dyDescent="0.3">
      <c r="R458" s="30"/>
    </row>
    <row r="459" spans="18:18" ht="20.100000000000001" hidden="1" customHeight="1" x14ac:dyDescent="0.3">
      <c r="R459" s="30"/>
    </row>
    <row r="460" spans="18:18" ht="20.100000000000001" hidden="1" customHeight="1" x14ac:dyDescent="0.3">
      <c r="R460" s="30"/>
    </row>
    <row r="461" spans="18:18" ht="20.100000000000001" hidden="1" customHeight="1" x14ac:dyDescent="0.3">
      <c r="R461" s="30"/>
    </row>
    <row r="462" spans="18:18" ht="20.100000000000001" hidden="1" customHeight="1" x14ac:dyDescent="0.3">
      <c r="R462" s="30"/>
    </row>
    <row r="463" spans="18:18" ht="20.100000000000001" hidden="1" customHeight="1" x14ac:dyDescent="0.3">
      <c r="R463" s="30"/>
    </row>
    <row r="464" spans="18:18" ht="20.100000000000001" hidden="1" customHeight="1" x14ac:dyDescent="0.3">
      <c r="R464" s="30"/>
    </row>
    <row r="465" spans="18:18" ht="20.100000000000001" hidden="1" customHeight="1" x14ac:dyDescent="0.3">
      <c r="R465" s="30"/>
    </row>
    <row r="466" spans="18:18" ht="20.100000000000001" hidden="1" customHeight="1" x14ac:dyDescent="0.3">
      <c r="R466" s="30"/>
    </row>
    <row r="467" spans="18:18" ht="20.100000000000001" hidden="1" customHeight="1" x14ac:dyDescent="0.3">
      <c r="R467" s="30"/>
    </row>
    <row r="468" spans="18:18" ht="20.100000000000001" hidden="1" customHeight="1" x14ac:dyDescent="0.3">
      <c r="R468" s="30"/>
    </row>
    <row r="469" spans="18:18" ht="20.100000000000001" hidden="1" customHeight="1" x14ac:dyDescent="0.3">
      <c r="R469" s="30"/>
    </row>
    <row r="470" spans="18:18" ht="20.100000000000001" hidden="1" customHeight="1" x14ac:dyDescent="0.3">
      <c r="R470" s="30"/>
    </row>
    <row r="471" spans="18:18" ht="20.100000000000001" hidden="1" customHeight="1" x14ac:dyDescent="0.3">
      <c r="R471" s="30"/>
    </row>
    <row r="472" spans="18:18" ht="20.100000000000001" hidden="1" customHeight="1" x14ac:dyDescent="0.3">
      <c r="R472" s="30"/>
    </row>
    <row r="473" spans="18:18" ht="20.100000000000001" hidden="1" customHeight="1" x14ac:dyDescent="0.3">
      <c r="R473" s="30"/>
    </row>
    <row r="474" spans="18:18" ht="20.100000000000001" hidden="1" customHeight="1" x14ac:dyDescent="0.3">
      <c r="R474" s="30"/>
    </row>
    <row r="475" spans="18:18" ht="20.100000000000001" hidden="1" customHeight="1" x14ac:dyDescent="0.3">
      <c r="R475" s="30"/>
    </row>
    <row r="476" spans="18:18" ht="20.100000000000001" hidden="1" customHeight="1" x14ac:dyDescent="0.3">
      <c r="R476" s="30"/>
    </row>
    <row r="477" spans="18:18" ht="20.100000000000001" hidden="1" customHeight="1" x14ac:dyDescent="0.3">
      <c r="R477" s="30"/>
    </row>
    <row r="478" spans="18:18" ht="20.100000000000001" hidden="1" customHeight="1" x14ac:dyDescent="0.3">
      <c r="R478" s="30"/>
    </row>
    <row r="479" spans="18:18" ht="20.100000000000001" hidden="1" customHeight="1" x14ac:dyDescent="0.3">
      <c r="R479" s="30"/>
    </row>
    <row r="480" spans="18:18" ht="20.100000000000001" hidden="1" customHeight="1" x14ac:dyDescent="0.3">
      <c r="R480" s="30"/>
    </row>
    <row r="481" spans="18:18" ht="20.100000000000001" hidden="1" customHeight="1" x14ac:dyDescent="0.3">
      <c r="R481" s="30"/>
    </row>
    <row r="482" spans="18:18" ht="20.100000000000001" hidden="1" customHeight="1" x14ac:dyDescent="0.3">
      <c r="R482" s="30"/>
    </row>
    <row r="483" spans="18:18" ht="20.100000000000001" hidden="1" customHeight="1" x14ac:dyDescent="0.3">
      <c r="R483" s="30"/>
    </row>
    <row r="484" spans="18:18" ht="20.100000000000001" hidden="1" customHeight="1" x14ac:dyDescent="0.3">
      <c r="R484" s="30"/>
    </row>
    <row r="485" spans="18:18" ht="20.100000000000001" hidden="1" customHeight="1" x14ac:dyDescent="0.3">
      <c r="R485" s="30"/>
    </row>
    <row r="486" spans="18:18" ht="20.100000000000001" hidden="1" customHeight="1" x14ac:dyDescent="0.3">
      <c r="R486" s="30"/>
    </row>
    <row r="487" spans="18:18" ht="20.100000000000001" hidden="1" customHeight="1" x14ac:dyDescent="0.3">
      <c r="R487" s="30"/>
    </row>
    <row r="488" spans="18:18" ht="20.100000000000001" hidden="1" customHeight="1" x14ac:dyDescent="0.3">
      <c r="R488" s="30"/>
    </row>
    <row r="489" spans="18:18" ht="20.100000000000001" hidden="1" customHeight="1" x14ac:dyDescent="0.3">
      <c r="R489" s="30"/>
    </row>
    <row r="490" spans="18:18" ht="20.100000000000001" hidden="1" customHeight="1" x14ac:dyDescent="0.3">
      <c r="R490" s="30"/>
    </row>
    <row r="491" spans="18:18" ht="20.100000000000001" hidden="1" customHeight="1" x14ac:dyDescent="0.3">
      <c r="R491" s="30"/>
    </row>
    <row r="492" spans="18:18" ht="20.100000000000001" hidden="1" customHeight="1" x14ac:dyDescent="0.3">
      <c r="R492" s="30"/>
    </row>
    <row r="493" spans="18:18" ht="20.100000000000001" hidden="1" customHeight="1" x14ac:dyDescent="0.3">
      <c r="R493" s="30"/>
    </row>
    <row r="494" spans="18:18" ht="20.100000000000001" hidden="1" customHeight="1" x14ac:dyDescent="0.3">
      <c r="R494" s="30"/>
    </row>
    <row r="495" spans="18:18" ht="20.100000000000001" hidden="1" customHeight="1" x14ac:dyDescent="0.3">
      <c r="R495" s="30"/>
    </row>
    <row r="496" spans="18:18" ht="20.100000000000001" hidden="1" customHeight="1" x14ac:dyDescent="0.3">
      <c r="R496" s="30"/>
    </row>
    <row r="497" spans="18:18" ht="20.100000000000001" hidden="1" customHeight="1" x14ac:dyDescent="0.3">
      <c r="R497" s="30"/>
    </row>
    <row r="498" spans="18:18" ht="20.100000000000001" hidden="1" customHeight="1" x14ac:dyDescent="0.3">
      <c r="R498" s="30"/>
    </row>
    <row r="499" spans="18:18" ht="20.100000000000001" hidden="1" customHeight="1" x14ac:dyDescent="0.3">
      <c r="R499" s="30"/>
    </row>
    <row r="500" spans="18:18" ht="20.100000000000001" hidden="1" customHeight="1" x14ac:dyDescent="0.3">
      <c r="R500" s="30"/>
    </row>
    <row r="501" spans="18:18" ht="20.100000000000001" hidden="1" customHeight="1" x14ac:dyDescent="0.3">
      <c r="R501" s="30"/>
    </row>
    <row r="502" spans="18:18" ht="20.100000000000001" hidden="1" customHeight="1" x14ac:dyDescent="0.3">
      <c r="R502" s="30"/>
    </row>
    <row r="503" spans="18:18" ht="20.100000000000001" hidden="1" customHeight="1" x14ac:dyDescent="0.3">
      <c r="R503" s="30"/>
    </row>
    <row r="504" spans="18:18" ht="20.100000000000001" hidden="1" customHeight="1" x14ac:dyDescent="0.3">
      <c r="R504" s="30"/>
    </row>
    <row r="505" spans="18:18" ht="20.100000000000001" hidden="1" customHeight="1" x14ac:dyDescent="0.3">
      <c r="R505" s="30"/>
    </row>
    <row r="506" spans="18:18" ht="20.100000000000001" hidden="1" customHeight="1" x14ac:dyDescent="0.3">
      <c r="R506" s="30"/>
    </row>
    <row r="507" spans="18:18" ht="20.100000000000001" hidden="1" customHeight="1" x14ac:dyDescent="0.3">
      <c r="R507" s="30"/>
    </row>
    <row r="508" spans="18:18" ht="20.100000000000001" hidden="1" customHeight="1" x14ac:dyDescent="0.3">
      <c r="R508" s="30"/>
    </row>
    <row r="509" spans="18:18" ht="20.100000000000001" hidden="1" customHeight="1" x14ac:dyDescent="0.3">
      <c r="R509" s="30"/>
    </row>
    <row r="510" spans="18:18" ht="20.100000000000001" hidden="1" customHeight="1" x14ac:dyDescent="0.3">
      <c r="R510" s="30"/>
    </row>
    <row r="511" spans="18:18" ht="20.100000000000001" hidden="1" customHeight="1" x14ac:dyDescent="0.3">
      <c r="R511" s="30"/>
    </row>
    <row r="512" spans="18:18" ht="20.100000000000001" hidden="1" customHeight="1" x14ac:dyDescent="0.3">
      <c r="R512" s="30"/>
    </row>
  </sheetData>
  <sheetProtection algorithmName="SHA-512" hashValue="paspAH6wLCIYwX+ptHQIu9fNYkbmKXuFczmwEIkxV743y23lp/LK9ki9JLPDsD8CDeIIRcIRAwBdVyI/uml0Gg==" saltValue="NjLpAxN4SIrkZNWwTEFTIg==" spinCount="100000" sheet="1" objects="1" scenarios="1"/>
  <mergeCells count="271">
    <mergeCell ref="L61:L63"/>
    <mergeCell ref="L65:L66"/>
    <mergeCell ref="B257:I257"/>
    <mergeCell ref="B258:D258"/>
    <mergeCell ref="E258:K258"/>
    <mergeCell ref="B259:J259"/>
    <mergeCell ref="A159:K159"/>
    <mergeCell ref="B156:D156"/>
    <mergeCell ref="B155:J155"/>
    <mergeCell ref="A135:K135"/>
    <mergeCell ref="B197:J197"/>
    <mergeCell ref="B172:J172"/>
    <mergeCell ref="B173:J173"/>
    <mergeCell ref="B174:J174"/>
    <mergeCell ref="B175:J175"/>
    <mergeCell ref="A129:K129"/>
    <mergeCell ref="E156:K156"/>
    <mergeCell ref="A143:K143"/>
    <mergeCell ref="A188:K188"/>
    <mergeCell ref="A70:K70"/>
    <mergeCell ref="A108:E108"/>
    <mergeCell ref="L169:M169"/>
    <mergeCell ref="L198:M198"/>
    <mergeCell ref="B255:I255"/>
    <mergeCell ref="B256:I256"/>
    <mergeCell ref="B161:J161"/>
    <mergeCell ref="B162:J162"/>
    <mergeCell ref="B245:K245"/>
    <mergeCell ref="B247:I247"/>
    <mergeCell ref="B171:J171"/>
    <mergeCell ref="A133:K133"/>
    <mergeCell ref="B157:J157"/>
    <mergeCell ref="A193:K193"/>
    <mergeCell ref="B195:J195"/>
    <mergeCell ref="E198:K198"/>
    <mergeCell ref="A200:K200"/>
    <mergeCell ref="B201:J201"/>
    <mergeCell ref="B202:J202"/>
    <mergeCell ref="B203:J203"/>
    <mergeCell ref="B204:J204"/>
    <mergeCell ref="B205:J205"/>
    <mergeCell ref="B206:J206"/>
    <mergeCell ref="B207:J207"/>
    <mergeCell ref="B208:J208"/>
    <mergeCell ref="E209:K209"/>
    <mergeCell ref="A211:K211"/>
    <mergeCell ref="B212:J212"/>
    <mergeCell ref="B213:J213"/>
    <mergeCell ref="A91:G91"/>
    <mergeCell ref="H91:I91"/>
    <mergeCell ref="J91:K91"/>
    <mergeCell ref="B190:J190"/>
    <mergeCell ref="B191:J191"/>
    <mergeCell ref="A185:K185"/>
    <mergeCell ref="A114:E114"/>
    <mergeCell ref="A87:K87"/>
    <mergeCell ref="A124:K124"/>
    <mergeCell ref="A120:E120"/>
    <mergeCell ref="A121:E121"/>
    <mergeCell ref="B179:J179"/>
    <mergeCell ref="E183:K183"/>
    <mergeCell ref="B189:J189"/>
    <mergeCell ref="B182:J182"/>
    <mergeCell ref="B165:J165"/>
    <mergeCell ref="B167:J167"/>
    <mergeCell ref="B180:J180"/>
    <mergeCell ref="B181:J181"/>
    <mergeCell ref="A160:K160"/>
    <mergeCell ref="B166:J166"/>
    <mergeCell ref="B176:J176"/>
    <mergeCell ref="A178:K178"/>
    <mergeCell ref="A279:K279"/>
    <mergeCell ref="A282:K282"/>
    <mergeCell ref="A283:K283"/>
    <mergeCell ref="A284:K284"/>
    <mergeCell ref="N284:Q284"/>
    <mergeCell ref="A260:G261"/>
    <mergeCell ref="A273:K273"/>
    <mergeCell ref="F274:F275"/>
    <mergeCell ref="G274:H275"/>
    <mergeCell ref="G276:H276"/>
    <mergeCell ref="G277:H277"/>
    <mergeCell ref="L273:M273"/>
    <mergeCell ref="L277:M277"/>
    <mergeCell ref="L276:M276"/>
    <mergeCell ref="A71:K71"/>
    <mergeCell ref="A139:K139"/>
    <mergeCell ref="L144:L146"/>
    <mergeCell ref="I147:K147"/>
    <mergeCell ref="J186:K186"/>
    <mergeCell ref="A264:G264"/>
    <mergeCell ref="A266:K266"/>
    <mergeCell ref="A107:E107"/>
    <mergeCell ref="D237:E237"/>
    <mergeCell ref="A238:K238"/>
    <mergeCell ref="A241:G241"/>
    <mergeCell ref="G237:I237"/>
    <mergeCell ref="A237:C237"/>
    <mergeCell ref="B164:J164"/>
    <mergeCell ref="B163:J163"/>
    <mergeCell ref="A131:K131"/>
    <mergeCell ref="A128:K128"/>
    <mergeCell ref="A111:E111"/>
    <mergeCell ref="A134:K134"/>
    <mergeCell ref="B194:J194"/>
    <mergeCell ref="B196:J196"/>
    <mergeCell ref="B192:J192"/>
    <mergeCell ref="A84:K84"/>
    <mergeCell ref="A88:K88"/>
    <mergeCell ref="A285:K285"/>
    <mergeCell ref="L285:M285"/>
    <mergeCell ref="N285:O285"/>
    <mergeCell ref="P285:R285"/>
    <mergeCell ref="A267:K267"/>
    <mergeCell ref="A116:E116"/>
    <mergeCell ref="A126:K126"/>
    <mergeCell ref="A130:K130"/>
    <mergeCell ref="A127:K127"/>
    <mergeCell ref="A123:K123"/>
    <mergeCell ref="A117:E117"/>
    <mergeCell ref="A119:E119"/>
    <mergeCell ref="A125:K125"/>
    <mergeCell ref="B248:I248"/>
    <mergeCell ref="A244:K244"/>
    <mergeCell ref="B249:I249"/>
    <mergeCell ref="B246:I246"/>
    <mergeCell ref="B250:I250"/>
    <mergeCell ref="B252:I252"/>
    <mergeCell ref="B253:I253"/>
    <mergeCell ref="B254:I254"/>
    <mergeCell ref="B251:I251"/>
    <mergeCell ref="A169:K169"/>
    <mergeCell ref="B170:J170"/>
    <mergeCell ref="I66:J66"/>
    <mergeCell ref="A109:E109"/>
    <mergeCell ref="A112:E112"/>
    <mergeCell ref="A113:E113"/>
    <mergeCell ref="A110:E110"/>
    <mergeCell ref="A115:E115"/>
    <mergeCell ref="J41:K41"/>
    <mergeCell ref="A42:C42"/>
    <mergeCell ref="D42:E42"/>
    <mergeCell ref="H42:I42"/>
    <mergeCell ref="J42:K42"/>
    <mergeCell ref="I61:J61"/>
    <mergeCell ref="I63:J63"/>
    <mergeCell ref="H50:K50"/>
    <mergeCell ref="A68:G68"/>
    <mergeCell ref="H41:I41"/>
    <mergeCell ref="A57:C57"/>
    <mergeCell ref="I65:J65"/>
    <mergeCell ref="J43:K43"/>
    <mergeCell ref="F44:G44"/>
    <mergeCell ref="H44:I44"/>
    <mergeCell ref="J44:K44"/>
    <mergeCell ref="A47:K47"/>
    <mergeCell ref="D44:E44"/>
    <mergeCell ref="A48:K48"/>
    <mergeCell ref="H43:I43"/>
    <mergeCell ref="A59:K59"/>
    <mergeCell ref="A60:L60"/>
    <mergeCell ref="A40:C40"/>
    <mergeCell ref="D40:E40"/>
    <mergeCell ref="F40:G40"/>
    <mergeCell ref="D50:G50"/>
    <mergeCell ref="A44:C44"/>
    <mergeCell ref="A43:C43"/>
    <mergeCell ref="D43:E43"/>
    <mergeCell ref="A50:C51"/>
    <mergeCell ref="F43:G43"/>
    <mergeCell ref="F42:G42"/>
    <mergeCell ref="J40:K40"/>
    <mergeCell ref="A41:C41"/>
    <mergeCell ref="D41:E41"/>
    <mergeCell ref="F41:G41"/>
    <mergeCell ref="H40:I40"/>
    <mergeCell ref="A1:B3"/>
    <mergeCell ref="C1:K3"/>
    <mergeCell ref="C5:F5"/>
    <mergeCell ref="H6:J6"/>
    <mergeCell ref="A8:C8"/>
    <mergeCell ref="D8:K8"/>
    <mergeCell ref="A17:E17"/>
    <mergeCell ref="F17:K17"/>
    <mergeCell ref="H39:I39"/>
    <mergeCell ref="J39:K39"/>
    <mergeCell ref="A39:C39"/>
    <mergeCell ref="D39:E39"/>
    <mergeCell ref="F39:G39"/>
    <mergeCell ref="A38:C38"/>
    <mergeCell ref="A12:K12"/>
    <mergeCell ref="A15:E15"/>
    <mergeCell ref="F15:K15"/>
    <mergeCell ref="B10:K10"/>
    <mergeCell ref="A23:F23"/>
    <mergeCell ref="P18:R18"/>
    <mergeCell ref="A19:B19"/>
    <mergeCell ref="C19:E19"/>
    <mergeCell ref="F19:H19"/>
    <mergeCell ref="P19:R19"/>
    <mergeCell ref="D38:E38"/>
    <mergeCell ref="F38:G38"/>
    <mergeCell ref="H38:I38"/>
    <mergeCell ref="J38:K38"/>
    <mergeCell ref="A36:C37"/>
    <mergeCell ref="D36:G36"/>
    <mergeCell ref="H36:K36"/>
    <mergeCell ref="D37:E37"/>
    <mergeCell ref="J37:K37"/>
    <mergeCell ref="F37:G37"/>
    <mergeCell ref="H37:I37"/>
    <mergeCell ref="A31:K31"/>
    <mergeCell ref="A32:K32"/>
    <mergeCell ref="A34:K34"/>
    <mergeCell ref="N92:S92"/>
    <mergeCell ref="N93:P93"/>
    <mergeCell ref="A92:G93"/>
    <mergeCell ref="H92:I93"/>
    <mergeCell ref="J92:K93"/>
    <mergeCell ref="A106:E106"/>
    <mergeCell ref="A104:E104"/>
    <mergeCell ref="A105:E105"/>
    <mergeCell ref="A97:K97"/>
    <mergeCell ref="A99:K99"/>
    <mergeCell ref="A94:G95"/>
    <mergeCell ref="H94:I95"/>
    <mergeCell ref="J94:K95"/>
    <mergeCell ref="A96:G96"/>
    <mergeCell ref="H96:I96"/>
    <mergeCell ref="J96:K96"/>
    <mergeCell ref="B216:J216"/>
    <mergeCell ref="B217:J217"/>
    <mergeCell ref="E218:K218"/>
    <mergeCell ref="A220:K220"/>
    <mergeCell ref="I223:J223"/>
    <mergeCell ref="I224:J224"/>
    <mergeCell ref="Y99:AA99"/>
    <mergeCell ref="A100:K100"/>
    <mergeCell ref="F102:G102"/>
    <mergeCell ref="H102:I102"/>
    <mergeCell ref="J102:K102"/>
    <mergeCell ref="F101:K101"/>
    <mergeCell ref="A101:E101"/>
    <mergeCell ref="N99:O100"/>
    <mergeCell ref="P99:R99"/>
    <mergeCell ref="S99:U99"/>
    <mergeCell ref="V99:X99"/>
    <mergeCell ref="K73:M73"/>
    <mergeCell ref="K76:M76"/>
    <mergeCell ref="A225:E225"/>
    <mergeCell ref="B223:E223"/>
    <mergeCell ref="B224:E224"/>
    <mergeCell ref="B226:E226"/>
    <mergeCell ref="B227:E227"/>
    <mergeCell ref="F221:F222"/>
    <mergeCell ref="C228:E229"/>
    <mergeCell ref="A228:B229"/>
    <mergeCell ref="F228:F229"/>
    <mergeCell ref="G228:H229"/>
    <mergeCell ref="I225:J225"/>
    <mergeCell ref="I226:J226"/>
    <mergeCell ref="G221:H222"/>
    <mergeCell ref="I221:J222"/>
    <mergeCell ref="G227:H227"/>
    <mergeCell ref="I227:J227"/>
    <mergeCell ref="G223:H223"/>
    <mergeCell ref="G224:H224"/>
    <mergeCell ref="G225:H225"/>
    <mergeCell ref="G226:H226"/>
    <mergeCell ref="B214:J214"/>
    <mergeCell ref="B215:J215"/>
  </mergeCells>
  <conditionalFormatting sqref="A169 B170:J176">
    <cfRule type="expression" dxfId="46" priority="9">
      <formula>OR($P$161=1,$P$162=1)</formula>
    </cfRule>
  </conditionalFormatting>
  <conditionalFormatting sqref="A178 B179:J182 B183">
    <cfRule type="expression" dxfId="45" priority="7">
      <formula>$P$173=0</formula>
    </cfRule>
  </conditionalFormatting>
  <conditionalFormatting sqref="A143:K147">
    <cfRule type="expression" dxfId="44" priority="21">
      <formula>$P$140=1</formula>
    </cfRule>
  </conditionalFormatting>
  <conditionalFormatting sqref="A193:K193 B194:J197 B198 E198:K198">
    <cfRule type="expression" dxfId="43" priority="3">
      <formula>$P$189=1</formula>
    </cfRule>
  </conditionalFormatting>
  <conditionalFormatting sqref="A200:K200 B201:J208 B209 E209:K209 A211:K211 B212:J217 B218 E218:K218 A220:K220 F221:I222 B223:B224 A225 B226:B227 A228:C228">
    <cfRule type="expression" dxfId="42" priority="5">
      <formula>$P$189+$P$190&gt;0</formula>
    </cfRule>
  </conditionalFormatting>
  <conditionalFormatting sqref="A244:K244">
    <cfRule type="expression" dxfId="41" priority="35">
      <formula>$P$241=1</formula>
    </cfRule>
  </conditionalFormatting>
  <conditionalFormatting sqref="A266:K270">
    <cfRule type="expression" dxfId="40" priority="55">
      <formula>$P$264=1</formula>
    </cfRule>
  </conditionalFormatting>
  <conditionalFormatting sqref="B27:C27 H27">
    <cfRule type="expression" dxfId="39" priority="18">
      <formula>$P$29=1</formula>
    </cfRule>
  </conditionalFormatting>
  <conditionalFormatting sqref="B29:C29 H29">
    <cfRule type="expression" dxfId="38" priority="16">
      <formula>$N$23=1</formula>
    </cfRule>
    <cfRule type="expression" dxfId="37" priority="17">
      <formula>$P$27=1</formula>
    </cfRule>
  </conditionalFormatting>
  <conditionalFormatting sqref="B246:I257 B258:K258 A262:H262">
    <cfRule type="expression" dxfId="36" priority="14">
      <formula>$P$241=1</formula>
    </cfRule>
  </conditionalFormatting>
  <conditionalFormatting sqref="B179:K183">
    <cfRule type="expression" dxfId="35" priority="6">
      <formula>$P$173=0</formula>
    </cfRule>
  </conditionalFormatting>
  <conditionalFormatting sqref="B194:K198">
    <cfRule type="expression" dxfId="34" priority="2">
      <formula>$P$189=1</formula>
    </cfRule>
  </conditionalFormatting>
  <conditionalFormatting sqref="B201:K209 B212:K218 A221:J229">
    <cfRule type="expression" dxfId="33" priority="4">
      <formula>$P$189+$P$190&gt;0</formula>
    </cfRule>
  </conditionalFormatting>
  <conditionalFormatting sqref="E73:F73">
    <cfRule type="expression" dxfId="32" priority="19">
      <formula>$P$73=1</formula>
    </cfRule>
  </conditionalFormatting>
  <conditionalFormatting sqref="E76:F76">
    <cfRule type="expression" dxfId="31" priority="20">
      <formula>$P$76=1</formula>
    </cfRule>
  </conditionalFormatting>
  <conditionalFormatting sqref="E183:K183">
    <cfRule type="expression" dxfId="30" priority="13">
      <formula>$P$173=0</formula>
    </cfRule>
  </conditionalFormatting>
  <conditionalFormatting sqref="E198:K198">
    <cfRule type="expression" dxfId="29" priority="12">
      <formula>$P$241=1</formula>
    </cfRule>
  </conditionalFormatting>
  <conditionalFormatting sqref="E209:K209">
    <cfRule type="expression" dxfId="28" priority="11">
      <formula>$P$241=1</formula>
    </cfRule>
  </conditionalFormatting>
  <conditionalFormatting sqref="E218:K218">
    <cfRule type="expression" dxfId="27" priority="10">
      <formula>$P$241=1</formula>
    </cfRule>
  </conditionalFormatting>
  <conditionalFormatting sqref="F221">
    <cfRule type="expression" dxfId="26" priority="1">
      <formula>$P$189+$P$190&gt;0</formula>
    </cfRule>
  </conditionalFormatting>
  <conditionalFormatting sqref="K170:K176">
    <cfRule type="expression" dxfId="25" priority="8">
      <formula>OR($P$161=1,$P$162=1)</formula>
    </cfRule>
  </conditionalFormatting>
  <pageMargins left="0.70866141732283472" right="0.70866141732283472" top="0.74803149606299213" bottom="0.74803149606299213" header="0.31496062992125984" footer="0.31496062992125984"/>
  <pageSetup paperSize="9" scale="69" fitToHeight="0" orientation="portrait" r:id="rId1"/>
  <rowBreaks count="6" manualBreakCount="6">
    <brk id="31" max="10" man="1"/>
    <brk id="86" max="10" man="1"/>
    <brk id="131" max="10" man="1"/>
    <brk id="158" max="10" man="1"/>
    <brk id="234" max="10" man="1"/>
    <brk id="271" max="10" man="1"/>
  </rowBreaks>
  <ignoredErrors>
    <ignoredError sqref="O223:O227"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152400</xdr:colOff>
                    <xdr:row>22</xdr:row>
                    <xdr:rowOff>30480</xdr:rowOff>
                  </from>
                  <to>
                    <xdr:col>8</xdr:col>
                    <xdr:colOff>388620</xdr:colOff>
                    <xdr:row>23</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10</xdr:col>
                    <xdr:colOff>121920</xdr:colOff>
                    <xdr:row>22</xdr:row>
                    <xdr:rowOff>38100</xdr:rowOff>
                  </from>
                  <to>
                    <xdr:col>10</xdr:col>
                    <xdr:colOff>350520</xdr:colOff>
                    <xdr:row>23</xdr:row>
                    <xdr:rowOff>30480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4</xdr:col>
                    <xdr:colOff>266700</xdr:colOff>
                    <xdr:row>26</xdr:row>
                    <xdr:rowOff>22860</xdr:rowOff>
                  </from>
                  <to>
                    <xdr:col>4</xdr:col>
                    <xdr:colOff>502920</xdr:colOff>
                    <xdr:row>27</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xdr:col>
                    <xdr:colOff>251460</xdr:colOff>
                    <xdr:row>28</xdr:row>
                    <xdr:rowOff>7620</xdr:rowOff>
                  </from>
                  <to>
                    <xdr:col>4</xdr:col>
                    <xdr:colOff>480060</xdr:colOff>
                    <xdr:row>28</xdr:row>
                    <xdr:rowOff>228600</xdr:rowOff>
                  </to>
                </anchor>
              </controlPr>
            </control>
          </mc:Choice>
        </mc:AlternateContent>
        <mc:AlternateContent xmlns:mc="http://schemas.openxmlformats.org/markup-compatibility/2006">
          <mc:Choice Requires="x14">
            <control shapeId="1029" r:id="rId8" name="Drop Down 5">
              <controlPr locked="0" defaultSize="0" autoLine="0" autoPict="0">
                <anchor moveWithCells="1">
                  <from>
                    <xdr:col>7</xdr:col>
                    <xdr:colOff>640080</xdr:colOff>
                    <xdr:row>25</xdr:row>
                    <xdr:rowOff>213360</xdr:rowOff>
                  </from>
                  <to>
                    <xdr:col>10</xdr:col>
                    <xdr:colOff>723900</xdr:colOff>
                    <xdr:row>26</xdr:row>
                    <xdr:rowOff>190500</xdr:rowOff>
                  </to>
                </anchor>
              </controlPr>
            </control>
          </mc:Choice>
        </mc:AlternateContent>
        <mc:AlternateContent xmlns:mc="http://schemas.openxmlformats.org/markup-compatibility/2006">
          <mc:Choice Requires="x14">
            <control shapeId="1030" r:id="rId9" name="Drop Down 6">
              <controlPr locked="0" defaultSize="0" autoLine="0" autoPict="0">
                <anchor moveWithCells="1">
                  <from>
                    <xdr:col>7</xdr:col>
                    <xdr:colOff>647700</xdr:colOff>
                    <xdr:row>27</xdr:row>
                    <xdr:rowOff>220980</xdr:rowOff>
                  </from>
                  <to>
                    <xdr:col>10</xdr:col>
                    <xdr:colOff>731520</xdr:colOff>
                    <xdr:row>28</xdr:row>
                    <xdr:rowOff>190500</xdr:rowOff>
                  </to>
                </anchor>
              </controlPr>
            </control>
          </mc:Choice>
        </mc:AlternateContent>
        <mc:AlternateContent xmlns:mc="http://schemas.openxmlformats.org/markup-compatibility/2006">
          <mc:Choice Requires="x14">
            <control shapeId="1073" r:id="rId10" name="Drop Down 49">
              <controlPr locked="0" defaultSize="0" autoLine="0" autoPict="0">
                <anchor moveWithCells="1">
                  <from>
                    <xdr:col>7</xdr:col>
                    <xdr:colOff>251460</xdr:colOff>
                    <xdr:row>18</xdr:row>
                    <xdr:rowOff>0</xdr:rowOff>
                  </from>
                  <to>
                    <xdr:col>10</xdr:col>
                    <xdr:colOff>762000</xdr:colOff>
                    <xdr:row>18</xdr:row>
                    <xdr:rowOff>198120</xdr:rowOff>
                  </to>
                </anchor>
              </controlPr>
            </control>
          </mc:Choice>
        </mc:AlternateContent>
        <mc:AlternateContent xmlns:mc="http://schemas.openxmlformats.org/markup-compatibility/2006">
          <mc:Choice Requires="x14">
            <control shapeId="1281" r:id="rId11" name="Drop Down 257">
              <controlPr locked="0" defaultSize="0" autoLine="0" autoPict="0">
                <anchor moveWithCells="1">
                  <from>
                    <xdr:col>3</xdr:col>
                    <xdr:colOff>464820</xdr:colOff>
                    <xdr:row>19</xdr:row>
                    <xdr:rowOff>236220</xdr:rowOff>
                  </from>
                  <to>
                    <xdr:col>10</xdr:col>
                    <xdr:colOff>495300</xdr:colOff>
                    <xdr:row>20</xdr:row>
                    <xdr:rowOff>213360</xdr:rowOff>
                  </to>
                </anchor>
              </controlPr>
            </control>
          </mc:Choice>
        </mc:AlternateContent>
        <mc:AlternateContent xmlns:mc="http://schemas.openxmlformats.org/markup-compatibility/2006">
          <mc:Choice Requires="x14">
            <control shapeId="1174" r:id="rId12" name="Check Box 150">
              <controlPr defaultSize="0" autoFill="0" autoLine="0" autoPict="0">
                <anchor moveWithCells="1">
                  <from>
                    <xdr:col>8</xdr:col>
                    <xdr:colOff>266700</xdr:colOff>
                    <xdr:row>135</xdr:row>
                    <xdr:rowOff>45720</xdr:rowOff>
                  </from>
                  <to>
                    <xdr:col>8</xdr:col>
                    <xdr:colOff>518160</xdr:colOff>
                    <xdr:row>136</xdr:row>
                    <xdr:rowOff>7620</xdr:rowOff>
                  </to>
                </anchor>
              </controlPr>
            </control>
          </mc:Choice>
        </mc:AlternateContent>
        <mc:AlternateContent xmlns:mc="http://schemas.openxmlformats.org/markup-compatibility/2006">
          <mc:Choice Requires="x14">
            <control shapeId="1388" r:id="rId13" name="Check Box 364">
              <controlPr defaultSize="0" autoFill="0" autoLine="0" autoPict="0">
                <anchor moveWithCells="1">
                  <from>
                    <xdr:col>8</xdr:col>
                    <xdr:colOff>266700</xdr:colOff>
                    <xdr:row>139</xdr:row>
                    <xdr:rowOff>45720</xdr:rowOff>
                  </from>
                  <to>
                    <xdr:col>8</xdr:col>
                    <xdr:colOff>518160</xdr:colOff>
                    <xdr:row>140</xdr:row>
                    <xdr:rowOff>0</xdr:rowOff>
                  </to>
                </anchor>
              </controlPr>
            </control>
          </mc:Choice>
        </mc:AlternateContent>
        <mc:AlternateContent xmlns:mc="http://schemas.openxmlformats.org/markup-compatibility/2006">
          <mc:Choice Requires="x14">
            <control shapeId="1389" r:id="rId14" name="Check Box 365">
              <controlPr defaultSize="0" autoFill="0" autoLine="0" autoPict="0">
                <anchor moveWithCells="1">
                  <from>
                    <xdr:col>8</xdr:col>
                    <xdr:colOff>274320</xdr:colOff>
                    <xdr:row>140</xdr:row>
                    <xdr:rowOff>0</xdr:rowOff>
                  </from>
                  <to>
                    <xdr:col>8</xdr:col>
                    <xdr:colOff>518160</xdr:colOff>
                    <xdr:row>141</xdr:row>
                    <xdr:rowOff>45720</xdr:rowOff>
                  </to>
                </anchor>
              </controlPr>
            </control>
          </mc:Choice>
        </mc:AlternateContent>
        <mc:AlternateContent xmlns:mc="http://schemas.openxmlformats.org/markup-compatibility/2006">
          <mc:Choice Requires="x14">
            <control shapeId="1345" r:id="rId15" name="Check Box 321">
              <controlPr defaultSize="0" autoFill="0" autoLine="0" autoPict="0">
                <anchor moveWithCells="1">
                  <from>
                    <xdr:col>8</xdr:col>
                    <xdr:colOff>274320</xdr:colOff>
                    <xdr:row>136</xdr:row>
                    <xdr:rowOff>0</xdr:rowOff>
                  </from>
                  <to>
                    <xdr:col>8</xdr:col>
                    <xdr:colOff>518160</xdr:colOff>
                    <xdr:row>137</xdr:row>
                    <xdr:rowOff>38100</xdr:rowOff>
                  </to>
                </anchor>
              </controlPr>
            </control>
          </mc:Choice>
        </mc:AlternateContent>
        <mc:AlternateContent xmlns:mc="http://schemas.openxmlformats.org/markup-compatibility/2006">
          <mc:Choice Requires="x14">
            <control shapeId="1402" r:id="rId16" name="Check Box 378">
              <controlPr defaultSize="0" autoFill="0" autoLine="0" autoPict="0">
                <anchor moveWithCells="1">
                  <from>
                    <xdr:col>1</xdr:col>
                    <xdr:colOff>266700</xdr:colOff>
                    <xdr:row>72</xdr:row>
                    <xdr:rowOff>22860</xdr:rowOff>
                  </from>
                  <to>
                    <xdr:col>1</xdr:col>
                    <xdr:colOff>502920</xdr:colOff>
                    <xdr:row>72</xdr:row>
                    <xdr:rowOff>251460</xdr:rowOff>
                  </to>
                </anchor>
              </controlPr>
            </control>
          </mc:Choice>
        </mc:AlternateContent>
        <mc:AlternateContent xmlns:mc="http://schemas.openxmlformats.org/markup-compatibility/2006">
          <mc:Choice Requires="x14">
            <control shapeId="1403" r:id="rId17" name="Check Box 379">
              <controlPr defaultSize="0" autoFill="0" autoLine="0" autoPict="0">
                <anchor moveWithCells="1">
                  <from>
                    <xdr:col>3</xdr:col>
                    <xdr:colOff>266700</xdr:colOff>
                    <xdr:row>72</xdr:row>
                    <xdr:rowOff>22860</xdr:rowOff>
                  </from>
                  <to>
                    <xdr:col>3</xdr:col>
                    <xdr:colOff>502920</xdr:colOff>
                    <xdr:row>72</xdr:row>
                    <xdr:rowOff>251460</xdr:rowOff>
                  </to>
                </anchor>
              </controlPr>
            </control>
          </mc:Choice>
        </mc:AlternateContent>
        <mc:AlternateContent xmlns:mc="http://schemas.openxmlformats.org/markup-compatibility/2006">
          <mc:Choice Requires="x14">
            <control shapeId="1404" r:id="rId18" name="Check Box 380">
              <controlPr defaultSize="0" autoFill="0" autoLine="0" autoPict="0">
                <anchor moveWithCells="1">
                  <from>
                    <xdr:col>3</xdr:col>
                    <xdr:colOff>266700</xdr:colOff>
                    <xdr:row>75</xdr:row>
                    <xdr:rowOff>22860</xdr:rowOff>
                  </from>
                  <to>
                    <xdr:col>3</xdr:col>
                    <xdr:colOff>502920</xdr:colOff>
                    <xdr:row>75</xdr:row>
                    <xdr:rowOff>251460</xdr:rowOff>
                  </to>
                </anchor>
              </controlPr>
            </control>
          </mc:Choice>
        </mc:AlternateContent>
        <mc:AlternateContent xmlns:mc="http://schemas.openxmlformats.org/markup-compatibility/2006">
          <mc:Choice Requires="x14">
            <control shapeId="1405" r:id="rId19" name="Check Box 381">
              <controlPr defaultSize="0" autoFill="0" autoLine="0" autoPict="0">
                <anchor moveWithCells="1">
                  <from>
                    <xdr:col>1</xdr:col>
                    <xdr:colOff>266700</xdr:colOff>
                    <xdr:row>75</xdr:row>
                    <xdr:rowOff>22860</xdr:rowOff>
                  </from>
                  <to>
                    <xdr:col>1</xdr:col>
                    <xdr:colOff>502920</xdr:colOff>
                    <xdr:row>75</xdr:row>
                    <xdr:rowOff>251460</xdr:rowOff>
                  </to>
                </anchor>
              </controlPr>
            </control>
          </mc:Choice>
        </mc:AlternateContent>
        <mc:AlternateContent xmlns:mc="http://schemas.openxmlformats.org/markup-compatibility/2006">
          <mc:Choice Requires="x14">
            <control shapeId="1450" r:id="rId20" name="Check Box 426">
              <controlPr defaultSize="0" autoFill="0" autoLine="0" autoPict="0">
                <anchor moveWithCells="1">
                  <from>
                    <xdr:col>10</xdr:col>
                    <xdr:colOff>327660</xdr:colOff>
                    <xdr:row>160</xdr:row>
                    <xdr:rowOff>236220</xdr:rowOff>
                  </from>
                  <to>
                    <xdr:col>10</xdr:col>
                    <xdr:colOff>579120</xdr:colOff>
                    <xdr:row>162</xdr:row>
                    <xdr:rowOff>38100</xdr:rowOff>
                  </to>
                </anchor>
              </controlPr>
            </control>
          </mc:Choice>
        </mc:AlternateContent>
        <mc:AlternateContent xmlns:mc="http://schemas.openxmlformats.org/markup-compatibility/2006">
          <mc:Choice Requires="x14">
            <control shapeId="1452" r:id="rId21" name="Check Box 428">
              <controlPr defaultSize="0" autoFill="0" autoLine="0" autoPict="0">
                <anchor moveWithCells="1">
                  <from>
                    <xdr:col>10</xdr:col>
                    <xdr:colOff>327660</xdr:colOff>
                    <xdr:row>159</xdr:row>
                    <xdr:rowOff>480060</xdr:rowOff>
                  </from>
                  <to>
                    <xdr:col>10</xdr:col>
                    <xdr:colOff>579120</xdr:colOff>
                    <xdr:row>161</xdr:row>
                    <xdr:rowOff>30480</xdr:rowOff>
                  </to>
                </anchor>
              </controlPr>
            </control>
          </mc:Choice>
        </mc:AlternateContent>
        <mc:AlternateContent xmlns:mc="http://schemas.openxmlformats.org/markup-compatibility/2006">
          <mc:Choice Requires="x14">
            <control shapeId="1453" r:id="rId22" name="Check Box 429">
              <controlPr defaultSize="0" autoFill="0" autoLine="0" autoPict="0">
                <anchor moveWithCells="1">
                  <from>
                    <xdr:col>10</xdr:col>
                    <xdr:colOff>327660</xdr:colOff>
                    <xdr:row>162</xdr:row>
                    <xdr:rowOff>236220</xdr:rowOff>
                  </from>
                  <to>
                    <xdr:col>10</xdr:col>
                    <xdr:colOff>579120</xdr:colOff>
                    <xdr:row>164</xdr:row>
                    <xdr:rowOff>38100</xdr:rowOff>
                  </to>
                </anchor>
              </controlPr>
            </control>
          </mc:Choice>
        </mc:AlternateContent>
        <mc:AlternateContent xmlns:mc="http://schemas.openxmlformats.org/markup-compatibility/2006">
          <mc:Choice Requires="x14">
            <control shapeId="1454" r:id="rId23" name="Check Box 430">
              <controlPr defaultSize="0" autoFill="0" autoLine="0" autoPict="0">
                <anchor moveWithCells="1">
                  <from>
                    <xdr:col>10</xdr:col>
                    <xdr:colOff>327660</xdr:colOff>
                    <xdr:row>165</xdr:row>
                    <xdr:rowOff>373380</xdr:rowOff>
                  </from>
                  <to>
                    <xdr:col>10</xdr:col>
                    <xdr:colOff>579120</xdr:colOff>
                    <xdr:row>167</xdr:row>
                    <xdr:rowOff>7620</xdr:rowOff>
                  </to>
                </anchor>
              </controlPr>
            </control>
          </mc:Choice>
        </mc:AlternateContent>
        <mc:AlternateContent xmlns:mc="http://schemas.openxmlformats.org/markup-compatibility/2006">
          <mc:Choice Requires="x14">
            <control shapeId="1455" r:id="rId24" name="Check Box 431">
              <controlPr defaultSize="0" autoFill="0" autoLine="0" autoPict="0">
                <anchor moveWithCells="1">
                  <from>
                    <xdr:col>10</xdr:col>
                    <xdr:colOff>327660</xdr:colOff>
                    <xdr:row>163</xdr:row>
                    <xdr:rowOff>228600</xdr:rowOff>
                  </from>
                  <to>
                    <xdr:col>10</xdr:col>
                    <xdr:colOff>579120</xdr:colOff>
                    <xdr:row>165</xdr:row>
                    <xdr:rowOff>30480</xdr:rowOff>
                  </to>
                </anchor>
              </controlPr>
            </control>
          </mc:Choice>
        </mc:AlternateContent>
        <mc:AlternateContent xmlns:mc="http://schemas.openxmlformats.org/markup-compatibility/2006">
          <mc:Choice Requires="x14">
            <control shapeId="1456" r:id="rId25" name="Check Box 432">
              <controlPr defaultSize="0" autoFill="0" autoLine="0" autoPict="0">
                <anchor moveWithCells="1">
                  <from>
                    <xdr:col>10</xdr:col>
                    <xdr:colOff>327660</xdr:colOff>
                    <xdr:row>161</xdr:row>
                    <xdr:rowOff>213360</xdr:rowOff>
                  </from>
                  <to>
                    <xdr:col>10</xdr:col>
                    <xdr:colOff>579120</xdr:colOff>
                    <xdr:row>163</xdr:row>
                    <xdr:rowOff>7620</xdr:rowOff>
                  </to>
                </anchor>
              </controlPr>
            </control>
          </mc:Choice>
        </mc:AlternateContent>
        <mc:AlternateContent xmlns:mc="http://schemas.openxmlformats.org/markup-compatibility/2006">
          <mc:Choice Requires="x14">
            <control shapeId="1031" r:id="rId26" name="Check Box 7">
              <controlPr defaultSize="0" autoFill="0" autoLine="0" autoPict="0">
                <anchor moveWithCells="1">
                  <from>
                    <xdr:col>8</xdr:col>
                    <xdr:colOff>76200</xdr:colOff>
                    <xdr:row>240</xdr:row>
                    <xdr:rowOff>60960</xdr:rowOff>
                  </from>
                  <to>
                    <xdr:col>8</xdr:col>
                    <xdr:colOff>327660</xdr:colOff>
                    <xdr:row>241</xdr:row>
                    <xdr:rowOff>0</xdr:rowOff>
                  </to>
                </anchor>
              </controlPr>
            </control>
          </mc:Choice>
        </mc:AlternateContent>
        <mc:AlternateContent xmlns:mc="http://schemas.openxmlformats.org/markup-compatibility/2006">
          <mc:Choice Requires="x14">
            <control shapeId="1032" r:id="rId27" name="Check Box 8">
              <controlPr defaultSize="0" autoFill="0" autoLine="0" autoPict="0">
                <anchor moveWithCells="1">
                  <from>
                    <xdr:col>10</xdr:col>
                    <xdr:colOff>22860</xdr:colOff>
                    <xdr:row>240</xdr:row>
                    <xdr:rowOff>60960</xdr:rowOff>
                  </from>
                  <to>
                    <xdr:col>10</xdr:col>
                    <xdr:colOff>312420</xdr:colOff>
                    <xdr:row>241</xdr:row>
                    <xdr:rowOff>0</xdr:rowOff>
                  </to>
                </anchor>
              </controlPr>
            </control>
          </mc:Choice>
        </mc:AlternateContent>
        <mc:AlternateContent xmlns:mc="http://schemas.openxmlformats.org/markup-compatibility/2006">
          <mc:Choice Requires="x14">
            <control shapeId="1083" r:id="rId28" name="Check Box 59">
              <controlPr defaultSize="0" autoFill="0" autoLine="0" autoPict="0">
                <anchor moveWithCells="1">
                  <from>
                    <xdr:col>10</xdr:col>
                    <xdr:colOff>7620</xdr:colOff>
                    <xdr:row>245</xdr:row>
                    <xdr:rowOff>22860</xdr:rowOff>
                  </from>
                  <to>
                    <xdr:col>10</xdr:col>
                    <xdr:colOff>297180</xdr:colOff>
                    <xdr:row>245</xdr:row>
                    <xdr:rowOff>190500</xdr:rowOff>
                  </to>
                </anchor>
              </controlPr>
            </control>
          </mc:Choice>
        </mc:AlternateContent>
        <mc:AlternateContent xmlns:mc="http://schemas.openxmlformats.org/markup-compatibility/2006">
          <mc:Choice Requires="x14">
            <control shapeId="1085" r:id="rId29" name="Check Box 61">
              <controlPr defaultSize="0" autoFill="0" autoLine="0" autoPict="0">
                <anchor moveWithCells="1">
                  <from>
                    <xdr:col>10</xdr:col>
                    <xdr:colOff>7620</xdr:colOff>
                    <xdr:row>248</xdr:row>
                    <xdr:rowOff>38100</xdr:rowOff>
                  </from>
                  <to>
                    <xdr:col>10</xdr:col>
                    <xdr:colOff>297180</xdr:colOff>
                    <xdr:row>248</xdr:row>
                    <xdr:rowOff>220980</xdr:rowOff>
                  </to>
                </anchor>
              </controlPr>
            </control>
          </mc:Choice>
        </mc:AlternateContent>
        <mc:AlternateContent xmlns:mc="http://schemas.openxmlformats.org/markup-compatibility/2006">
          <mc:Choice Requires="x14">
            <control shapeId="1087" r:id="rId30" name="Check Box 63">
              <controlPr defaultSize="0" autoFill="0" autoLine="0" autoPict="0">
                <anchor moveWithCells="1">
                  <from>
                    <xdr:col>10</xdr:col>
                    <xdr:colOff>7620</xdr:colOff>
                    <xdr:row>249</xdr:row>
                    <xdr:rowOff>0</xdr:rowOff>
                  </from>
                  <to>
                    <xdr:col>10</xdr:col>
                    <xdr:colOff>289560</xdr:colOff>
                    <xdr:row>249</xdr:row>
                    <xdr:rowOff>236220</xdr:rowOff>
                  </to>
                </anchor>
              </controlPr>
            </control>
          </mc:Choice>
        </mc:AlternateContent>
        <mc:AlternateContent xmlns:mc="http://schemas.openxmlformats.org/markup-compatibility/2006">
          <mc:Choice Requires="x14">
            <control shapeId="1123" r:id="rId31" name="Check Box 99">
              <controlPr defaultSize="0" autoFill="0" autoLine="0" autoPict="0">
                <anchor moveWithCells="1">
                  <from>
                    <xdr:col>10</xdr:col>
                    <xdr:colOff>7620</xdr:colOff>
                    <xdr:row>251</xdr:row>
                    <xdr:rowOff>0</xdr:rowOff>
                  </from>
                  <to>
                    <xdr:col>10</xdr:col>
                    <xdr:colOff>289560</xdr:colOff>
                    <xdr:row>251</xdr:row>
                    <xdr:rowOff>220980</xdr:rowOff>
                  </to>
                </anchor>
              </controlPr>
            </control>
          </mc:Choice>
        </mc:AlternateContent>
        <mc:AlternateContent xmlns:mc="http://schemas.openxmlformats.org/markup-compatibility/2006">
          <mc:Choice Requires="x14">
            <control shapeId="1238" r:id="rId32" name="Check Box 214">
              <controlPr defaultSize="0" autoFill="0" autoLine="0" autoPict="0">
                <anchor moveWithCells="1">
                  <from>
                    <xdr:col>10</xdr:col>
                    <xdr:colOff>7620</xdr:colOff>
                    <xdr:row>252</xdr:row>
                    <xdr:rowOff>60960</xdr:rowOff>
                  </from>
                  <to>
                    <xdr:col>10</xdr:col>
                    <xdr:colOff>297180</xdr:colOff>
                    <xdr:row>252</xdr:row>
                    <xdr:rowOff>220980</xdr:rowOff>
                  </to>
                </anchor>
              </controlPr>
            </control>
          </mc:Choice>
        </mc:AlternateContent>
        <mc:AlternateContent xmlns:mc="http://schemas.openxmlformats.org/markup-compatibility/2006">
          <mc:Choice Requires="x14">
            <control shapeId="1240" r:id="rId33" name="Check Box 216">
              <controlPr defaultSize="0" autoFill="0" autoLine="0" autoPict="0">
                <anchor moveWithCells="1">
                  <from>
                    <xdr:col>10</xdr:col>
                    <xdr:colOff>7620</xdr:colOff>
                    <xdr:row>253</xdr:row>
                    <xdr:rowOff>60960</xdr:rowOff>
                  </from>
                  <to>
                    <xdr:col>10</xdr:col>
                    <xdr:colOff>297180</xdr:colOff>
                    <xdr:row>253</xdr:row>
                    <xdr:rowOff>236220</xdr:rowOff>
                  </to>
                </anchor>
              </controlPr>
            </control>
          </mc:Choice>
        </mc:AlternateContent>
        <mc:AlternateContent xmlns:mc="http://schemas.openxmlformats.org/markup-compatibility/2006">
          <mc:Choice Requires="x14">
            <control shapeId="1242" r:id="rId34" name="Check Box 218">
              <controlPr defaultSize="0" autoFill="0" autoLine="0" autoPict="0">
                <anchor moveWithCells="1">
                  <from>
                    <xdr:col>10</xdr:col>
                    <xdr:colOff>7620</xdr:colOff>
                    <xdr:row>254</xdr:row>
                    <xdr:rowOff>30480</xdr:rowOff>
                  </from>
                  <to>
                    <xdr:col>10</xdr:col>
                    <xdr:colOff>289560</xdr:colOff>
                    <xdr:row>255</xdr:row>
                    <xdr:rowOff>22860</xdr:rowOff>
                  </to>
                </anchor>
              </controlPr>
            </control>
          </mc:Choice>
        </mc:AlternateContent>
        <mc:AlternateContent xmlns:mc="http://schemas.openxmlformats.org/markup-compatibility/2006">
          <mc:Choice Requires="x14">
            <control shapeId="1244" r:id="rId35" name="Check Box 220">
              <controlPr defaultSize="0" autoFill="0" autoLine="0" autoPict="0">
                <anchor moveWithCells="1">
                  <from>
                    <xdr:col>10</xdr:col>
                    <xdr:colOff>7620</xdr:colOff>
                    <xdr:row>255</xdr:row>
                    <xdr:rowOff>30480</xdr:rowOff>
                  </from>
                  <to>
                    <xdr:col>10</xdr:col>
                    <xdr:colOff>289560</xdr:colOff>
                    <xdr:row>256</xdr:row>
                    <xdr:rowOff>0</xdr:rowOff>
                  </to>
                </anchor>
              </controlPr>
            </control>
          </mc:Choice>
        </mc:AlternateContent>
        <mc:AlternateContent xmlns:mc="http://schemas.openxmlformats.org/markup-compatibility/2006">
          <mc:Choice Requires="x14">
            <control shapeId="1246" r:id="rId36" name="Check Box 222">
              <controlPr defaultSize="0" autoFill="0" autoLine="0" autoPict="0">
                <anchor moveWithCells="1">
                  <from>
                    <xdr:col>10</xdr:col>
                    <xdr:colOff>7620</xdr:colOff>
                    <xdr:row>256</xdr:row>
                    <xdr:rowOff>7620</xdr:rowOff>
                  </from>
                  <to>
                    <xdr:col>10</xdr:col>
                    <xdr:colOff>289560</xdr:colOff>
                    <xdr:row>256</xdr:row>
                    <xdr:rowOff>228600</xdr:rowOff>
                  </to>
                </anchor>
              </controlPr>
            </control>
          </mc:Choice>
        </mc:AlternateContent>
        <mc:AlternateContent xmlns:mc="http://schemas.openxmlformats.org/markup-compatibility/2006">
          <mc:Choice Requires="x14">
            <control shapeId="1248" r:id="rId37" name="Check Box 224">
              <controlPr defaultSize="0" autoFill="0" autoLine="0" autoPict="0">
                <anchor moveWithCells="1">
                  <from>
                    <xdr:col>10</xdr:col>
                    <xdr:colOff>7620</xdr:colOff>
                    <xdr:row>246</xdr:row>
                    <xdr:rowOff>60960</xdr:rowOff>
                  </from>
                  <to>
                    <xdr:col>10</xdr:col>
                    <xdr:colOff>297180</xdr:colOff>
                    <xdr:row>246</xdr:row>
                    <xdr:rowOff>228600</xdr:rowOff>
                  </to>
                </anchor>
              </controlPr>
            </control>
          </mc:Choice>
        </mc:AlternateContent>
        <mc:AlternateContent xmlns:mc="http://schemas.openxmlformats.org/markup-compatibility/2006">
          <mc:Choice Requires="x14">
            <control shapeId="1249" r:id="rId38" name="Check Box 225">
              <controlPr defaultSize="0" autoFill="0" autoLine="0" autoPict="0">
                <anchor moveWithCells="1">
                  <from>
                    <xdr:col>10</xdr:col>
                    <xdr:colOff>7620</xdr:colOff>
                    <xdr:row>247</xdr:row>
                    <xdr:rowOff>45720</xdr:rowOff>
                  </from>
                  <to>
                    <xdr:col>10</xdr:col>
                    <xdr:colOff>289560</xdr:colOff>
                    <xdr:row>247</xdr:row>
                    <xdr:rowOff>220980</xdr:rowOff>
                  </to>
                </anchor>
              </controlPr>
            </control>
          </mc:Choice>
        </mc:AlternateContent>
        <mc:AlternateContent xmlns:mc="http://schemas.openxmlformats.org/markup-compatibility/2006">
          <mc:Choice Requires="x14">
            <control shapeId="1344" r:id="rId39" name="Check Box 320">
              <controlPr defaultSize="0" autoFill="0" autoLine="0" autoPict="0">
                <anchor moveWithCells="1">
                  <from>
                    <xdr:col>10</xdr:col>
                    <xdr:colOff>7620</xdr:colOff>
                    <xdr:row>250</xdr:row>
                    <xdr:rowOff>45720</xdr:rowOff>
                  </from>
                  <to>
                    <xdr:col>10</xdr:col>
                    <xdr:colOff>289560</xdr:colOff>
                    <xdr:row>251</xdr:row>
                    <xdr:rowOff>7620</xdr:rowOff>
                  </to>
                </anchor>
              </controlPr>
            </control>
          </mc:Choice>
        </mc:AlternateContent>
        <mc:AlternateContent xmlns:mc="http://schemas.openxmlformats.org/markup-compatibility/2006">
          <mc:Choice Requires="x14">
            <control shapeId="1446" r:id="rId40" name="Check Box 422">
              <controlPr defaultSize="0" autoFill="0" autoLine="0" autoPict="0">
                <anchor moveWithCells="1">
                  <from>
                    <xdr:col>8</xdr:col>
                    <xdr:colOff>76200</xdr:colOff>
                    <xdr:row>259</xdr:row>
                    <xdr:rowOff>22860</xdr:rowOff>
                  </from>
                  <to>
                    <xdr:col>8</xdr:col>
                    <xdr:colOff>327660</xdr:colOff>
                    <xdr:row>259</xdr:row>
                    <xdr:rowOff>274320</xdr:rowOff>
                  </to>
                </anchor>
              </controlPr>
            </control>
          </mc:Choice>
        </mc:AlternateContent>
        <mc:AlternateContent xmlns:mc="http://schemas.openxmlformats.org/markup-compatibility/2006">
          <mc:Choice Requires="x14">
            <control shapeId="1447" r:id="rId41" name="Check Box 423">
              <controlPr defaultSize="0" autoFill="0" autoLine="0" autoPict="0">
                <anchor moveWithCells="1">
                  <from>
                    <xdr:col>10</xdr:col>
                    <xdr:colOff>22860</xdr:colOff>
                    <xdr:row>259</xdr:row>
                    <xdr:rowOff>22860</xdr:rowOff>
                  </from>
                  <to>
                    <xdr:col>10</xdr:col>
                    <xdr:colOff>274320</xdr:colOff>
                    <xdr:row>259</xdr:row>
                    <xdr:rowOff>274320</xdr:rowOff>
                  </to>
                </anchor>
              </controlPr>
            </control>
          </mc:Choice>
        </mc:AlternateContent>
        <mc:AlternateContent xmlns:mc="http://schemas.openxmlformats.org/markup-compatibility/2006">
          <mc:Choice Requires="x14">
            <control shapeId="1400" r:id="rId42" name="Check Box 376">
              <controlPr defaultSize="0" autoFill="0" autoLine="0" autoPict="0">
                <anchor moveWithCells="1">
                  <from>
                    <xdr:col>8</xdr:col>
                    <xdr:colOff>76200</xdr:colOff>
                    <xdr:row>263</xdr:row>
                    <xdr:rowOff>60960</xdr:rowOff>
                  </from>
                  <to>
                    <xdr:col>8</xdr:col>
                    <xdr:colOff>327660</xdr:colOff>
                    <xdr:row>264</xdr:row>
                    <xdr:rowOff>0</xdr:rowOff>
                  </to>
                </anchor>
              </controlPr>
            </control>
          </mc:Choice>
        </mc:AlternateContent>
        <mc:AlternateContent xmlns:mc="http://schemas.openxmlformats.org/markup-compatibility/2006">
          <mc:Choice Requires="x14">
            <control shapeId="1401" r:id="rId43" name="Check Box 377">
              <controlPr defaultSize="0" autoFill="0" autoLine="0" autoPict="0">
                <anchor moveWithCells="1">
                  <from>
                    <xdr:col>10</xdr:col>
                    <xdr:colOff>22860</xdr:colOff>
                    <xdr:row>263</xdr:row>
                    <xdr:rowOff>60960</xdr:rowOff>
                  </from>
                  <to>
                    <xdr:col>10</xdr:col>
                    <xdr:colOff>312420</xdr:colOff>
                    <xdr:row>264</xdr:row>
                    <xdr:rowOff>0</xdr:rowOff>
                  </to>
                </anchor>
              </controlPr>
            </control>
          </mc:Choice>
        </mc:AlternateContent>
        <mc:AlternateContent xmlns:mc="http://schemas.openxmlformats.org/markup-compatibility/2006">
          <mc:Choice Requires="x14">
            <control shapeId="1457" r:id="rId44" name="Check Box 433">
              <controlPr defaultSize="0" autoFill="0" autoLine="0" autoPict="0">
                <anchor moveWithCells="1">
                  <from>
                    <xdr:col>10</xdr:col>
                    <xdr:colOff>327660</xdr:colOff>
                    <xdr:row>165</xdr:row>
                    <xdr:rowOff>60960</xdr:rowOff>
                  </from>
                  <to>
                    <xdr:col>10</xdr:col>
                    <xdr:colOff>579120</xdr:colOff>
                    <xdr:row>165</xdr:row>
                    <xdr:rowOff>350520</xdr:rowOff>
                  </to>
                </anchor>
              </controlPr>
            </control>
          </mc:Choice>
        </mc:AlternateContent>
        <mc:AlternateContent xmlns:mc="http://schemas.openxmlformats.org/markup-compatibility/2006">
          <mc:Choice Requires="x14">
            <control shapeId="1362" r:id="rId45" name="Check Box 338">
              <controlPr defaultSize="0" autoFill="0" autoLine="0" autoPict="0">
                <anchor moveWithCells="1">
                  <from>
                    <xdr:col>10</xdr:col>
                    <xdr:colOff>327660</xdr:colOff>
                    <xdr:row>171</xdr:row>
                    <xdr:rowOff>0</xdr:rowOff>
                  </from>
                  <to>
                    <xdr:col>10</xdr:col>
                    <xdr:colOff>579120</xdr:colOff>
                    <xdr:row>172</xdr:row>
                    <xdr:rowOff>38100</xdr:rowOff>
                  </to>
                </anchor>
              </controlPr>
            </control>
          </mc:Choice>
        </mc:AlternateContent>
        <mc:AlternateContent xmlns:mc="http://schemas.openxmlformats.org/markup-compatibility/2006">
          <mc:Choice Requires="x14">
            <control shapeId="1363" r:id="rId46" name="Check Box 339">
              <controlPr defaultSize="0" autoFill="0" autoLine="0" autoPict="0">
                <anchor moveWithCells="1">
                  <from>
                    <xdr:col>10</xdr:col>
                    <xdr:colOff>327660</xdr:colOff>
                    <xdr:row>171</xdr:row>
                    <xdr:rowOff>236220</xdr:rowOff>
                  </from>
                  <to>
                    <xdr:col>10</xdr:col>
                    <xdr:colOff>579120</xdr:colOff>
                    <xdr:row>172</xdr:row>
                    <xdr:rowOff>289560</xdr:rowOff>
                  </to>
                </anchor>
              </controlPr>
            </control>
          </mc:Choice>
        </mc:AlternateContent>
        <mc:AlternateContent xmlns:mc="http://schemas.openxmlformats.org/markup-compatibility/2006">
          <mc:Choice Requires="x14">
            <control shapeId="1364" r:id="rId47" name="Check Box 340">
              <controlPr defaultSize="0" autoFill="0" autoLine="0" autoPict="0">
                <anchor moveWithCells="1">
                  <from>
                    <xdr:col>10</xdr:col>
                    <xdr:colOff>335280</xdr:colOff>
                    <xdr:row>172</xdr:row>
                    <xdr:rowOff>304800</xdr:rowOff>
                  </from>
                  <to>
                    <xdr:col>10</xdr:col>
                    <xdr:colOff>594360</xdr:colOff>
                    <xdr:row>174</xdr:row>
                    <xdr:rowOff>38100</xdr:rowOff>
                  </to>
                </anchor>
              </controlPr>
            </control>
          </mc:Choice>
        </mc:AlternateContent>
        <mc:AlternateContent xmlns:mc="http://schemas.openxmlformats.org/markup-compatibility/2006">
          <mc:Choice Requires="x14">
            <control shapeId="1365" r:id="rId48" name="Check Box 341">
              <controlPr defaultSize="0" autoFill="0" autoLine="0" autoPict="0">
                <anchor moveWithCells="1">
                  <from>
                    <xdr:col>10</xdr:col>
                    <xdr:colOff>335280</xdr:colOff>
                    <xdr:row>174</xdr:row>
                    <xdr:rowOff>0</xdr:rowOff>
                  </from>
                  <to>
                    <xdr:col>10</xdr:col>
                    <xdr:colOff>594360</xdr:colOff>
                    <xdr:row>175</xdr:row>
                    <xdr:rowOff>38100</xdr:rowOff>
                  </to>
                </anchor>
              </controlPr>
            </control>
          </mc:Choice>
        </mc:AlternateContent>
        <mc:AlternateContent xmlns:mc="http://schemas.openxmlformats.org/markup-compatibility/2006">
          <mc:Choice Requires="x14">
            <control shapeId="1458" r:id="rId49" name="Check Box 434">
              <controlPr defaultSize="0" autoFill="0" autoLine="0" autoPict="0">
                <anchor moveWithCells="1">
                  <from>
                    <xdr:col>10</xdr:col>
                    <xdr:colOff>335280</xdr:colOff>
                    <xdr:row>174</xdr:row>
                    <xdr:rowOff>236220</xdr:rowOff>
                  </from>
                  <to>
                    <xdr:col>10</xdr:col>
                    <xdr:colOff>594360</xdr:colOff>
                    <xdr:row>176</xdr:row>
                    <xdr:rowOff>30480</xdr:rowOff>
                  </to>
                </anchor>
              </controlPr>
            </control>
          </mc:Choice>
        </mc:AlternateContent>
        <mc:AlternateContent xmlns:mc="http://schemas.openxmlformats.org/markup-compatibility/2006">
          <mc:Choice Requires="x14">
            <control shapeId="1360" r:id="rId50" name="Check Box 336">
              <controlPr defaultSize="0" autoFill="0" autoLine="0" autoPict="0">
                <anchor moveWithCells="1">
                  <from>
                    <xdr:col>10</xdr:col>
                    <xdr:colOff>327660</xdr:colOff>
                    <xdr:row>169</xdr:row>
                    <xdr:rowOff>22860</xdr:rowOff>
                  </from>
                  <to>
                    <xdr:col>10</xdr:col>
                    <xdr:colOff>579120</xdr:colOff>
                    <xdr:row>169</xdr:row>
                    <xdr:rowOff>236220</xdr:rowOff>
                  </to>
                </anchor>
              </controlPr>
            </control>
          </mc:Choice>
        </mc:AlternateContent>
        <mc:AlternateContent xmlns:mc="http://schemas.openxmlformats.org/markup-compatibility/2006">
          <mc:Choice Requires="x14">
            <control shapeId="1361" r:id="rId51" name="Check Box 337">
              <controlPr defaultSize="0" autoFill="0" autoLine="0" autoPict="0">
                <anchor moveWithCells="1">
                  <from>
                    <xdr:col>10</xdr:col>
                    <xdr:colOff>327660</xdr:colOff>
                    <xdr:row>169</xdr:row>
                    <xdr:rowOff>236220</xdr:rowOff>
                  </from>
                  <to>
                    <xdr:col>10</xdr:col>
                    <xdr:colOff>579120</xdr:colOff>
                    <xdr:row>171</xdr:row>
                    <xdr:rowOff>38100</xdr:rowOff>
                  </to>
                </anchor>
              </controlPr>
            </control>
          </mc:Choice>
        </mc:AlternateContent>
        <mc:AlternateContent xmlns:mc="http://schemas.openxmlformats.org/markup-compatibility/2006">
          <mc:Choice Requires="x14">
            <control shapeId="1460" r:id="rId52" name="Check Box 436">
              <controlPr defaultSize="0" autoFill="0" autoLine="0" autoPict="0">
                <anchor moveWithCells="1">
                  <from>
                    <xdr:col>10</xdr:col>
                    <xdr:colOff>327660</xdr:colOff>
                    <xdr:row>179</xdr:row>
                    <xdr:rowOff>22860</xdr:rowOff>
                  </from>
                  <to>
                    <xdr:col>10</xdr:col>
                    <xdr:colOff>579120</xdr:colOff>
                    <xdr:row>179</xdr:row>
                    <xdr:rowOff>236220</xdr:rowOff>
                  </to>
                </anchor>
              </controlPr>
            </control>
          </mc:Choice>
        </mc:AlternateContent>
        <mc:AlternateContent xmlns:mc="http://schemas.openxmlformats.org/markup-compatibility/2006">
          <mc:Choice Requires="x14">
            <control shapeId="1461" r:id="rId53" name="Check Box 437">
              <controlPr defaultSize="0" autoFill="0" autoLine="0" autoPict="0">
                <anchor moveWithCells="1">
                  <from>
                    <xdr:col>10</xdr:col>
                    <xdr:colOff>327660</xdr:colOff>
                    <xdr:row>180</xdr:row>
                    <xdr:rowOff>22860</xdr:rowOff>
                  </from>
                  <to>
                    <xdr:col>10</xdr:col>
                    <xdr:colOff>579120</xdr:colOff>
                    <xdr:row>180</xdr:row>
                    <xdr:rowOff>236220</xdr:rowOff>
                  </to>
                </anchor>
              </controlPr>
            </control>
          </mc:Choice>
        </mc:AlternateContent>
        <mc:AlternateContent xmlns:mc="http://schemas.openxmlformats.org/markup-compatibility/2006">
          <mc:Choice Requires="x14">
            <control shapeId="1462" r:id="rId54" name="Check Box 438">
              <controlPr defaultSize="0" autoFill="0" autoLine="0" autoPict="0">
                <anchor moveWithCells="1">
                  <from>
                    <xdr:col>10</xdr:col>
                    <xdr:colOff>327660</xdr:colOff>
                    <xdr:row>181</xdr:row>
                    <xdr:rowOff>22860</xdr:rowOff>
                  </from>
                  <to>
                    <xdr:col>10</xdr:col>
                    <xdr:colOff>579120</xdr:colOff>
                    <xdr:row>181</xdr:row>
                    <xdr:rowOff>236220</xdr:rowOff>
                  </to>
                </anchor>
              </controlPr>
            </control>
          </mc:Choice>
        </mc:AlternateContent>
        <mc:AlternateContent xmlns:mc="http://schemas.openxmlformats.org/markup-compatibility/2006">
          <mc:Choice Requires="x14">
            <control shapeId="1459" r:id="rId55" name="Check Box 435">
              <controlPr defaultSize="0" autoFill="0" autoLine="0" autoPict="0">
                <anchor moveWithCells="1">
                  <from>
                    <xdr:col>10</xdr:col>
                    <xdr:colOff>327660</xdr:colOff>
                    <xdr:row>178</xdr:row>
                    <xdr:rowOff>22860</xdr:rowOff>
                  </from>
                  <to>
                    <xdr:col>10</xdr:col>
                    <xdr:colOff>579120</xdr:colOff>
                    <xdr:row>178</xdr:row>
                    <xdr:rowOff>236220</xdr:rowOff>
                  </to>
                </anchor>
              </controlPr>
            </control>
          </mc:Choice>
        </mc:AlternateContent>
        <mc:AlternateContent xmlns:mc="http://schemas.openxmlformats.org/markup-compatibility/2006">
          <mc:Choice Requires="x14">
            <control shapeId="1463" r:id="rId56" name="Check Box 439">
              <controlPr defaultSize="0" autoFill="0" autoLine="0" autoPict="0">
                <anchor moveWithCells="1">
                  <from>
                    <xdr:col>10</xdr:col>
                    <xdr:colOff>327660</xdr:colOff>
                    <xdr:row>188</xdr:row>
                    <xdr:rowOff>22860</xdr:rowOff>
                  </from>
                  <to>
                    <xdr:col>10</xdr:col>
                    <xdr:colOff>579120</xdr:colOff>
                    <xdr:row>188</xdr:row>
                    <xdr:rowOff>236220</xdr:rowOff>
                  </to>
                </anchor>
              </controlPr>
            </control>
          </mc:Choice>
        </mc:AlternateContent>
        <mc:AlternateContent xmlns:mc="http://schemas.openxmlformats.org/markup-compatibility/2006">
          <mc:Choice Requires="x14">
            <control shapeId="1464" r:id="rId57" name="Check Box 440">
              <controlPr defaultSize="0" autoFill="0" autoLine="0" autoPict="0">
                <anchor moveWithCells="1">
                  <from>
                    <xdr:col>10</xdr:col>
                    <xdr:colOff>327660</xdr:colOff>
                    <xdr:row>189</xdr:row>
                    <xdr:rowOff>22860</xdr:rowOff>
                  </from>
                  <to>
                    <xdr:col>10</xdr:col>
                    <xdr:colOff>579120</xdr:colOff>
                    <xdr:row>189</xdr:row>
                    <xdr:rowOff>236220</xdr:rowOff>
                  </to>
                </anchor>
              </controlPr>
            </control>
          </mc:Choice>
        </mc:AlternateContent>
        <mc:AlternateContent xmlns:mc="http://schemas.openxmlformats.org/markup-compatibility/2006">
          <mc:Choice Requires="x14">
            <control shapeId="1465" r:id="rId58" name="Check Box 441">
              <controlPr defaultSize="0" autoFill="0" autoLine="0" autoPict="0">
                <anchor moveWithCells="1">
                  <from>
                    <xdr:col>10</xdr:col>
                    <xdr:colOff>327660</xdr:colOff>
                    <xdr:row>190</xdr:row>
                    <xdr:rowOff>22860</xdr:rowOff>
                  </from>
                  <to>
                    <xdr:col>10</xdr:col>
                    <xdr:colOff>579120</xdr:colOff>
                    <xdr:row>190</xdr:row>
                    <xdr:rowOff>236220</xdr:rowOff>
                  </to>
                </anchor>
              </controlPr>
            </control>
          </mc:Choice>
        </mc:AlternateContent>
        <mc:AlternateContent xmlns:mc="http://schemas.openxmlformats.org/markup-compatibility/2006">
          <mc:Choice Requires="x14">
            <control shapeId="1466" r:id="rId59" name="Check Box 442">
              <controlPr defaultSize="0" autoFill="0" autoLine="0" autoPict="0">
                <anchor moveWithCells="1">
                  <from>
                    <xdr:col>10</xdr:col>
                    <xdr:colOff>327660</xdr:colOff>
                    <xdr:row>193</xdr:row>
                    <xdr:rowOff>22860</xdr:rowOff>
                  </from>
                  <to>
                    <xdr:col>10</xdr:col>
                    <xdr:colOff>579120</xdr:colOff>
                    <xdr:row>193</xdr:row>
                    <xdr:rowOff>236220</xdr:rowOff>
                  </to>
                </anchor>
              </controlPr>
            </control>
          </mc:Choice>
        </mc:AlternateContent>
        <mc:AlternateContent xmlns:mc="http://schemas.openxmlformats.org/markup-compatibility/2006">
          <mc:Choice Requires="x14">
            <control shapeId="1467" r:id="rId60" name="Check Box 443">
              <controlPr defaultSize="0" autoFill="0" autoLine="0" autoPict="0">
                <anchor moveWithCells="1">
                  <from>
                    <xdr:col>10</xdr:col>
                    <xdr:colOff>327660</xdr:colOff>
                    <xdr:row>194</xdr:row>
                    <xdr:rowOff>22860</xdr:rowOff>
                  </from>
                  <to>
                    <xdr:col>10</xdr:col>
                    <xdr:colOff>579120</xdr:colOff>
                    <xdr:row>194</xdr:row>
                    <xdr:rowOff>236220</xdr:rowOff>
                  </to>
                </anchor>
              </controlPr>
            </control>
          </mc:Choice>
        </mc:AlternateContent>
        <mc:AlternateContent xmlns:mc="http://schemas.openxmlformats.org/markup-compatibility/2006">
          <mc:Choice Requires="x14">
            <control shapeId="1468" r:id="rId61" name="Check Box 444">
              <controlPr defaultSize="0" autoFill="0" autoLine="0" autoPict="0">
                <anchor moveWithCells="1">
                  <from>
                    <xdr:col>10</xdr:col>
                    <xdr:colOff>327660</xdr:colOff>
                    <xdr:row>195</xdr:row>
                    <xdr:rowOff>22860</xdr:rowOff>
                  </from>
                  <to>
                    <xdr:col>10</xdr:col>
                    <xdr:colOff>579120</xdr:colOff>
                    <xdr:row>195</xdr:row>
                    <xdr:rowOff>236220</xdr:rowOff>
                  </to>
                </anchor>
              </controlPr>
            </control>
          </mc:Choice>
        </mc:AlternateContent>
        <mc:AlternateContent xmlns:mc="http://schemas.openxmlformats.org/markup-compatibility/2006">
          <mc:Choice Requires="x14">
            <control shapeId="1469" r:id="rId62" name="Check Box 445">
              <controlPr defaultSize="0" autoFill="0" autoLine="0" autoPict="0">
                <anchor moveWithCells="1">
                  <from>
                    <xdr:col>10</xdr:col>
                    <xdr:colOff>327660</xdr:colOff>
                    <xdr:row>196</xdr:row>
                    <xdr:rowOff>22860</xdr:rowOff>
                  </from>
                  <to>
                    <xdr:col>10</xdr:col>
                    <xdr:colOff>579120</xdr:colOff>
                    <xdr:row>196</xdr:row>
                    <xdr:rowOff>236220</xdr:rowOff>
                  </to>
                </anchor>
              </controlPr>
            </control>
          </mc:Choice>
        </mc:AlternateContent>
        <mc:AlternateContent xmlns:mc="http://schemas.openxmlformats.org/markup-compatibility/2006">
          <mc:Choice Requires="x14">
            <control shapeId="1470" r:id="rId63" name="Check Box 446">
              <controlPr defaultSize="0" autoFill="0" autoLine="0" autoPict="0">
                <anchor moveWithCells="1">
                  <from>
                    <xdr:col>10</xdr:col>
                    <xdr:colOff>327660</xdr:colOff>
                    <xdr:row>200</xdr:row>
                    <xdr:rowOff>22860</xdr:rowOff>
                  </from>
                  <to>
                    <xdr:col>10</xdr:col>
                    <xdr:colOff>579120</xdr:colOff>
                    <xdr:row>200</xdr:row>
                    <xdr:rowOff>236220</xdr:rowOff>
                  </to>
                </anchor>
              </controlPr>
            </control>
          </mc:Choice>
        </mc:AlternateContent>
        <mc:AlternateContent xmlns:mc="http://schemas.openxmlformats.org/markup-compatibility/2006">
          <mc:Choice Requires="x14">
            <control shapeId="1471" r:id="rId64" name="Check Box 447">
              <controlPr defaultSize="0" autoFill="0" autoLine="0" autoPict="0">
                <anchor moveWithCells="1">
                  <from>
                    <xdr:col>10</xdr:col>
                    <xdr:colOff>327660</xdr:colOff>
                    <xdr:row>201</xdr:row>
                    <xdr:rowOff>22860</xdr:rowOff>
                  </from>
                  <to>
                    <xdr:col>10</xdr:col>
                    <xdr:colOff>579120</xdr:colOff>
                    <xdr:row>201</xdr:row>
                    <xdr:rowOff>236220</xdr:rowOff>
                  </to>
                </anchor>
              </controlPr>
            </control>
          </mc:Choice>
        </mc:AlternateContent>
        <mc:AlternateContent xmlns:mc="http://schemas.openxmlformats.org/markup-compatibility/2006">
          <mc:Choice Requires="x14">
            <control shapeId="1472" r:id="rId65" name="Check Box 448">
              <controlPr defaultSize="0" autoFill="0" autoLine="0" autoPict="0">
                <anchor moveWithCells="1">
                  <from>
                    <xdr:col>10</xdr:col>
                    <xdr:colOff>327660</xdr:colOff>
                    <xdr:row>202</xdr:row>
                    <xdr:rowOff>22860</xdr:rowOff>
                  </from>
                  <to>
                    <xdr:col>10</xdr:col>
                    <xdr:colOff>579120</xdr:colOff>
                    <xdr:row>202</xdr:row>
                    <xdr:rowOff>236220</xdr:rowOff>
                  </to>
                </anchor>
              </controlPr>
            </control>
          </mc:Choice>
        </mc:AlternateContent>
        <mc:AlternateContent xmlns:mc="http://schemas.openxmlformats.org/markup-compatibility/2006">
          <mc:Choice Requires="x14">
            <control shapeId="1473" r:id="rId66" name="Check Box 449">
              <controlPr defaultSize="0" autoFill="0" autoLine="0" autoPict="0">
                <anchor moveWithCells="1">
                  <from>
                    <xdr:col>10</xdr:col>
                    <xdr:colOff>327660</xdr:colOff>
                    <xdr:row>203</xdr:row>
                    <xdr:rowOff>22860</xdr:rowOff>
                  </from>
                  <to>
                    <xdr:col>10</xdr:col>
                    <xdr:colOff>579120</xdr:colOff>
                    <xdr:row>203</xdr:row>
                    <xdr:rowOff>236220</xdr:rowOff>
                  </to>
                </anchor>
              </controlPr>
            </control>
          </mc:Choice>
        </mc:AlternateContent>
        <mc:AlternateContent xmlns:mc="http://schemas.openxmlformats.org/markup-compatibility/2006">
          <mc:Choice Requires="x14">
            <control shapeId="1474" r:id="rId67" name="Check Box 450">
              <controlPr defaultSize="0" autoFill="0" autoLine="0" autoPict="0">
                <anchor moveWithCells="1">
                  <from>
                    <xdr:col>10</xdr:col>
                    <xdr:colOff>327660</xdr:colOff>
                    <xdr:row>204</xdr:row>
                    <xdr:rowOff>22860</xdr:rowOff>
                  </from>
                  <to>
                    <xdr:col>10</xdr:col>
                    <xdr:colOff>579120</xdr:colOff>
                    <xdr:row>204</xdr:row>
                    <xdr:rowOff>236220</xdr:rowOff>
                  </to>
                </anchor>
              </controlPr>
            </control>
          </mc:Choice>
        </mc:AlternateContent>
        <mc:AlternateContent xmlns:mc="http://schemas.openxmlformats.org/markup-compatibility/2006">
          <mc:Choice Requires="x14">
            <control shapeId="1475" r:id="rId68" name="Check Box 451">
              <controlPr defaultSize="0" autoFill="0" autoLine="0" autoPict="0">
                <anchor moveWithCells="1">
                  <from>
                    <xdr:col>10</xdr:col>
                    <xdr:colOff>327660</xdr:colOff>
                    <xdr:row>205</xdr:row>
                    <xdr:rowOff>22860</xdr:rowOff>
                  </from>
                  <to>
                    <xdr:col>10</xdr:col>
                    <xdr:colOff>579120</xdr:colOff>
                    <xdr:row>205</xdr:row>
                    <xdr:rowOff>236220</xdr:rowOff>
                  </to>
                </anchor>
              </controlPr>
            </control>
          </mc:Choice>
        </mc:AlternateContent>
        <mc:AlternateContent xmlns:mc="http://schemas.openxmlformats.org/markup-compatibility/2006">
          <mc:Choice Requires="x14">
            <control shapeId="1476" r:id="rId69" name="Check Box 452">
              <controlPr defaultSize="0" autoFill="0" autoLine="0" autoPict="0">
                <anchor moveWithCells="1">
                  <from>
                    <xdr:col>10</xdr:col>
                    <xdr:colOff>327660</xdr:colOff>
                    <xdr:row>206</xdr:row>
                    <xdr:rowOff>22860</xdr:rowOff>
                  </from>
                  <to>
                    <xdr:col>10</xdr:col>
                    <xdr:colOff>579120</xdr:colOff>
                    <xdr:row>206</xdr:row>
                    <xdr:rowOff>236220</xdr:rowOff>
                  </to>
                </anchor>
              </controlPr>
            </control>
          </mc:Choice>
        </mc:AlternateContent>
        <mc:AlternateContent xmlns:mc="http://schemas.openxmlformats.org/markup-compatibility/2006">
          <mc:Choice Requires="x14">
            <control shapeId="1477" r:id="rId70" name="Check Box 453">
              <controlPr defaultSize="0" autoFill="0" autoLine="0" autoPict="0">
                <anchor moveWithCells="1">
                  <from>
                    <xdr:col>10</xdr:col>
                    <xdr:colOff>327660</xdr:colOff>
                    <xdr:row>207</xdr:row>
                    <xdr:rowOff>22860</xdr:rowOff>
                  </from>
                  <to>
                    <xdr:col>10</xdr:col>
                    <xdr:colOff>579120</xdr:colOff>
                    <xdr:row>207</xdr:row>
                    <xdr:rowOff>236220</xdr:rowOff>
                  </to>
                </anchor>
              </controlPr>
            </control>
          </mc:Choice>
        </mc:AlternateContent>
        <mc:AlternateContent xmlns:mc="http://schemas.openxmlformats.org/markup-compatibility/2006">
          <mc:Choice Requires="x14">
            <control shapeId="1478" r:id="rId71" name="Check Box 454">
              <controlPr defaultSize="0" autoFill="0" autoLine="0" autoPict="0">
                <anchor moveWithCells="1">
                  <from>
                    <xdr:col>10</xdr:col>
                    <xdr:colOff>327660</xdr:colOff>
                    <xdr:row>211</xdr:row>
                    <xdr:rowOff>22860</xdr:rowOff>
                  </from>
                  <to>
                    <xdr:col>10</xdr:col>
                    <xdr:colOff>579120</xdr:colOff>
                    <xdr:row>211</xdr:row>
                    <xdr:rowOff>236220</xdr:rowOff>
                  </to>
                </anchor>
              </controlPr>
            </control>
          </mc:Choice>
        </mc:AlternateContent>
        <mc:AlternateContent xmlns:mc="http://schemas.openxmlformats.org/markup-compatibility/2006">
          <mc:Choice Requires="x14">
            <control shapeId="1479" r:id="rId72" name="Check Box 455">
              <controlPr defaultSize="0" autoFill="0" autoLine="0" autoPict="0">
                <anchor moveWithCells="1">
                  <from>
                    <xdr:col>10</xdr:col>
                    <xdr:colOff>327660</xdr:colOff>
                    <xdr:row>212</xdr:row>
                    <xdr:rowOff>22860</xdr:rowOff>
                  </from>
                  <to>
                    <xdr:col>10</xdr:col>
                    <xdr:colOff>579120</xdr:colOff>
                    <xdr:row>212</xdr:row>
                    <xdr:rowOff>236220</xdr:rowOff>
                  </to>
                </anchor>
              </controlPr>
            </control>
          </mc:Choice>
        </mc:AlternateContent>
        <mc:AlternateContent xmlns:mc="http://schemas.openxmlformats.org/markup-compatibility/2006">
          <mc:Choice Requires="x14">
            <control shapeId="1480" r:id="rId73" name="Check Box 456">
              <controlPr defaultSize="0" autoFill="0" autoLine="0" autoPict="0">
                <anchor moveWithCells="1">
                  <from>
                    <xdr:col>10</xdr:col>
                    <xdr:colOff>327660</xdr:colOff>
                    <xdr:row>213</xdr:row>
                    <xdr:rowOff>22860</xdr:rowOff>
                  </from>
                  <to>
                    <xdr:col>10</xdr:col>
                    <xdr:colOff>579120</xdr:colOff>
                    <xdr:row>213</xdr:row>
                    <xdr:rowOff>236220</xdr:rowOff>
                  </to>
                </anchor>
              </controlPr>
            </control>
          </mc:Choice>
        </mc:AlternateContent>
        <mc:AlternateContent xmlns:mc="http://schemas.openxmlformats.org/markup-compatibility/2006">
          <mc:Choice Requires="x14">
            <control shapeId="1481" r:id="rId74" name="Check Box 457">
              <controlPr defaultSize="0" autoFill="0" autoLine="0" autoPict="0">
                <anchor moveWithCells="1">
                  <from>
                    <xdr:col>10</xdr:col>
                    <xdr:colOff>327660</xdr:colOff>
                    <xdr:row>214</xdr:row>
                    <xdr:rowOff>22860</xdr:rowOff>
                  </from>
                  <to>
                    <xdr:col>10</xdr:col>
                    <xdr:colOff>579120</xdr:colOff>
                    <xdr:row>214</xdr:row>
                    <xdr:rowOff>236220</xdr:rowOff>
                  </to>
                </anchor>
              </controlPr>
            </control>
          </mc:Choice>
        </mc:AlternateContent>
        <mc:AlternateContent xmlns:mc="http://schemas.openxmlformats.org/markup-compatibility/2006">
          <mc:Choice Requires="x14">
            <control shapeId="1482" r:id="rId75" name="Check Box 458">
              <controlPr defaultSize="0" autoFill="0" autoLine="0" autoPict="0">
                <anchor moveWithCells="1">
                  <from>
                    <xdr:col>10</xdr:col>
                    <xdr:colOff>327660</xdr:colOff>
                    <xdr:row>215</xdr:row>
                    <xdr:rowOff>22860</xdr:rowOff>
                  </from>
                  <to>
                    <xdr:col>10</xdr:col>
                    <xdr:colOff>579120</xdr:colOff>
                    <xdr:row>215</xdr:row>
                    <xdr:rowOff>236220</xdr:rowOff>
                  </to>
                </anchor>
              </controlPr>
            </control>
          </mc:Choice>
        </mc:AlternateContent>
        <mc:AlternateContent xmlns:mc="http://schemas.openxmlformats.org/markup-compatibility/2006">
          <mc:Choice Requires="x14">
            <control shapeId="1483" r:id="rId76" name="Check Box 459">
              <controlPr defaultSize="0" autoFill="0" autoLine="0" autoPict="0">
                <anchor moveWithCells="1">
                  <from>
                    <xdr:col>10</xdr:col>
                    <xdr:colOff>327660</xdr:colOff>
                    <xdr:row>216</xdr:row>
                    <xdr:rowOff>22860</xdr:rowOff>
                  </from>
                  <to>
                    <xdr:col>10</xdr:col>
                    <xdr:colOff>579120</xdr:colOff>
                    <xdr:row>216</xdr:row>
                    <xdr:rowOff>236220</xdr:rowOff>
                  </to>
                </anchor>
              </controlPr>
            </control>
          </mc:Choice>
        </mc:AlternateContent>
        <mc:AlternateContent xmlns:mc="http://schemas.openxmlformats.org/markup-compatibility/2006">
          <mc:Choice Requires="x14">
            <control shapeId="1484" r:id="rId77" name="Check Box 460">
              <controlPr defaultSize="0" autoFill="0" autoLine="0" autoPict="0">
                <anchor moveWithCells="1">
                  <from>
                    <xdr:col>6</xdr:col>
                    <xdr:colOff>579120</xdr:colOff>
                    <xdr:row>222</xdr:row>
                    <xdr:rowOff>22860</xdr:rowOff>
                  </from>
                  <to>
                    <xdr:col>7</xdr:col>
                    <xdr:colOff>99060</xdr:colOff>
                    <xdr:row>222</xdr:row>
                    <xdr:rowOff>236220</xdr:rowOff>
                  </to>
                </anchor>
              </controlPr>
            </control>
          </mc:Choice>
        </mc:AlternateContent>
        <mc:AlternateContent xmlns:mc="http://schemas.openxmlformats.org/markup-compatibility/2006">
          <mc:Choice Requires="x14">
            <control shapeId="1487" r:id="rId78" name="Check Box 463">
              <controlPr defaultSize="0" autoFill="0" autoLine="0" autoPict="0">
                <anchor moveWithCells="1">
                  <from>
                    <xdr:col>6</xdr:col>
                    <xdr:colOff>579120</xdr:colOff>
                    <xdr:row>223</xdr:row>
                    <xdr:rowOff>22860</xdr:rowOff>
                  </from>
                  <to>
                    <xdr:col>7</xdr:col>
                    <xdr:colOff>99060</xdr:colOff>
                    <xdr:row>223</xdr:row>
                    <xdr:rowOff>236220</xdr:rowOff>
                  </to>
                </anchor>
              </controlPr>
            </control>
          </mc:Choice>
        </mc:AlternateContent>
        <mc:AlternateContent xmlns:mc="http://schemas.openxmlformats.org/markup-compatibility/2006">
          <mc:Choice Requires="x14">
            <control shapeId="1488" r:id="rId79" name="Check Box 464">
              <controlPr defaultSize="0" autoFill="0" autoLine="0" autoPict="0">
                <anchor moveWithCells="1">
                  <from>
                    <xdr:col>6</xdr:col>
                    <xdr:colOff>579120</xdr:colOff>
                    <xdr:row>224</xdr:row>
                    <xdr:rowOff>22860</xdr:rowOff>
                  </from>
                  <to>
                    <xdr:col>7</xdr:col>
                    <xdr:colOff>99060</xdr:colOff>
                    <xdr:row>224</xdr:row>
                    <xdr:rowOff>236220</xdr:rowOff>
                  </to>
                </anchor>
              </controlPr>
            </control>
          </mc:Choice>
        </mc:AlternateContent>
        <mc:AlternateContent xmlns:mc="http://schemas.openxmlformats.org/markup-compatibility/2006">
          <mc:Choice Requires="x14">
            <control shapeId="1489" r:id="rId80" name="Check Box 465">
              <controlPr defaultSize="0" autoFill="0" autoLine="0" autoPict="0">
                <anchor moveWithCells="1">
                  <from>
                    <xdr:col>6</xdr:col>
                    <xdr:colOff>579120</xdr:colOff>
                    <xdr:row>225</xdr:row>
                    <xdr:rowOff>22860</xdr:rowOff>
                  </from>
                  <to>
                    <xdr:col>7</xdr:col>
                    <xdr:colOff>99060</xdr:colOff>
                    <xdr:row>225</xdr:row>
                    <xdr:rowOff>236220</xdr:rowOff>
                  </to>
                </anchor>
              </controlPr>
            </control>
          </mc:Choice>
        </mc:AlternateContent>
        <mc:AlternateContent xmlns:mc="http://schemas.openxmlformats.org/markup-compatibility/2006">
          <mc:Choice Requires="x14">
            <control shapeId="1490" r:id="rId81" name="Check Box 466">
              <controlPr defaultSize="0" autoFill="0" autoLine="0" autoPict="0">
                <anchor moveWithCells="1">
                  <from>
                    <xdr:col>6</xdr:col>
                    <xdr:colOff>579120</xdr:colOff>
                    <xdr:row>226</xdr:row>
                    <xdr:rowOff>22860</xdr:rowOff>
                  </from>
                  <to>
                    <xdr:col>7</xdr:col>
                    <xdr:colOff>99060</xdr:colOff>
                    <xdr:row>226</xdr:row>
                    <xdr:rowOff>236220</xdr:rowOff>
                  </to>
                </anchor>
              </controlPr>
            </control>
          </mc:Choice>
        </mc:AlternateContent>
        <mc:AlternateContent xmlns:mc="http://schemas.openxmlformats.org/markup-compatibility/2006">
          <mc:Choice Requires="x14">
            <control shapeId="1491" r:id="rId82" name="Check Box 467">
              <controlPr defaultSize="0" autoFill="0" autoLine="0" autoPict="0">
                <anchor moveWithCells="1">
                  <from>
                    <xdr:col>8</xdr:col>
                    <xdr:colOff>579120</xdr:colOff>
                    <xdr:row>222</xdr:row>
                    <xdr:rowOff>22860</xdr:rowOff>
                  </from>
                  <to>
                    <xdr:col>9</xdr:col>
                    <xdr:colOff>99060</xdr:colOff>
                    <xdr:row>222</xdr:row>
                    <xdr:rowOff>236220</xdr:rowOff>
                  </to>
                </anchor>
              </controlPr>
            </control>
          </mc:Choice>
        </mc:AlternateContent>
        <mc:AlternateContent xmlns:mc="http://schemas.openxmlformats.org/markup-compatibility/2006">
          <mc:Choice Requires="x14">
            <control shapeId="1492" r:id="rId83" name="Check Box 468">
              <controlPr defaultSize="0" autoFill="0" autoLine="0" autoPict="0">
                <anchor moveWithCells="1">
                  <from>
                    <xdr:col>8</xdr:col>
                    <xdr:colOff>579120</xdr:colOff>
                    <xdr:row>223</xdr:row>
                    <xdr:rowOff>22860</xdr:rowOff>
                  </from>
                  <to>
                    <xdr:col>9</xdr:col>
                    <xdr:colOff>99060</xdr:colOff>
                    <xdr:row>223</xdr:row>
                    <xdr:rowOff>236220</xdr:rowOff>
                  </to>
                </anchor>
              </controlPr>
            </control>
          </mc:Choice>
        </mc:AlternateContent>
        <mc:AlternateContent xmlns:mc="http://schemas.openxmlformats.org/markup-compatibility/2006">
          <mc:Choice Requires="x14">
            <control shapeId="1493" r:id="rId84" name="Check Box 469">
              <controlPr defaultSize="0" autoFill="0" autoLine="0" autoPict="0">
                <anchor moveWithCells="1">
                  <from>
                    <xdr:col>8</xdr:col>
                    <xdr:colOff>579120</xdr:colOff>
                    <xdr:row>224</xdr:row>
                    <xdr:rowOff>22860</xdr:rowOff>
                  </from>
                  <to>
                    <xdr:col>9</xdr:col>
                    <xdr:colOff>99060</xdr:colOff>
                    <xdr:row>224</xdr:row>
                    <xdr:rowOff>236220</xdr:rowOff>
                  </to>
                </anchor>
              </controlPr>
            </control>
          </mc:Choice>
        </mc:AlternateContent>
        <mc:AlternateContent xmlns:mc="http://schemas.openxmlformats.org/markup-compatibility/2006">
          <mc:Choice Requires="x14">
            <control shapeId="1494" r:id="rId85" name="Check Box 470">
              <controlPr defaultSize="0" autoFill="0" autoLine="0" autoPict="0">
                <anchor moveWithCells="1">
                  <from>
                    <xdr:col>8</xdr:col>
                    <xdr:colOff>579120</xdr:colOff>
                    <xdr:row>225</xdr:row>
                    <xdr:rowOff>22860</xdr:rowOff>
                  </from>
                  <to>
                    <xdr:col>9</xdr:col>
                    <xdr:colOff>99060</xdr:colOff>
                    <xdr:row>225</xdr:row>
                    <xdr:rowOff>236220</xdr:rowOff>
                  </to>
                </anchor>
              </controlPr>
            </control>
          </mc:Choice>
        </mc:AlternateContent>
        <mc:AlternateContent xmlns:mc="http://schemas.openxmlformats.org/markup-compatibility/2006">
          <mc:Choice Requires="x14">
            <control shapeId="1495" r:id="rId86" name="Check Box 471">
              <controlPr defaultSize="0" autoFill="0" autoLine="0" autoPict="0">
                <anchor moveWithCells="1">
                  <from>
                    <xdr:col>8</xdr:col>
                    <xdr:colOff>579120</xdr:colOff>
                    <xdr:row>226</xdr:row>
                    <xdr:rowOff>22860</xdr:rowOff>
                  </from>
                  <to>
                    <xdr:col>9</xdr:col>
                    <xdr:colOff>99060</xdr:colOff>
                    <xdr:row>226</xdr:row>
                    <xdr:rowOff>236220</xdr:rowOff>
                  </to>
                </anchor>
              </controlPr>
            </control>
          </mc:Choice>
        </mc:AlternateContent>
        <mc:AlternateContent xmlns:mc="http://schemas.openxmlformats.org/markup-compatibility/2006">
          <mc:Choice Requires="x14">
            <control shapeId="1496" r:id="rId87" name="Check Box 472">
              <controlPr defaultSize="0" autoFill="0" autoLine="0" autoPict="0">
                <anchor moveWithCells="1">
                  <from>
                    <xdr:col>5</xdr:col>
                    <xdr:colOff>411480</xdr:colOff>
                    <xdr:row>222</xdr:row>
                    <xdr:rowOff>22860</xdr:rowOff>
                  </from>
                  <to>
                    <xdr:col>5</xdr:col>
                    <xdr:colOff>670560</xdr:colOff>
                    <xdr:row>222</xdr:row>
                    <xdr:rowOff>236220</xdr:rowOff>
                  </to>
                </anchor>
              </controlPr>
            </control>
          </mc:Choice>
        </mc:AlternateContent>
        <mc:AlternateContent xmlns:mc="http://schemas.openxmlformats.org/markup-compatibility/2006">
          <mc:Choice Requires="x14">
            <control shapeId="1497" r:id="rId88" name="Check Box 473">
              <controlPr defaultSize="0" autoFill="0" autoLine="0" autoPict="0">
                <anchor moveWithCells="1">
                  <from>
                    <xdr:col>5</xdr:col>
                    <xdr:colOff>411480</xdr:colOff>
                    <xdr:row>223</xdr:row>
                    <xdr:rowOff>22860</xdr:rowOff>
                  </from>
                  <to>
                    <xdr:col>5</xdr:col>
                    <xdr:colOff>670560</xdr:colOff>
                    <xdr:row>223</xdr:row>
                    <xdr:rowOff>236220</xdr:rowOff>
                  </to>
                </anchor>
              </controlPr>
            </control>
          </mc:Choice>
        </mc:AlternateContent>
        <mc:AlternateContent xmlns:mc="http://schemas.openxmlformats.org/markup-compatibility/2006">
          <mc:Choice Requires="x14">
            <control shapeId="1498" r:id="rId89" name="Check Box 474">
              <controlPr defaultSize="0" autoFill="0" autoLine="0" autoPict="0">
                <anchor moveWithCells="1">
                  <from>
                    <xdr:col>5</xdr:col>
                    <xdr:colOff>411480</xdr:colOff>
                    <xdr:row>224</xdr:row>
                    <xdr:rowOff>22860</xdr:rowOff>
                  </from>
                  <to>
                    <xdr:col>5</xdr:col>
                    <xdr:colOff>670560</xdr:colOff>
                    <xdr:row>224</xdr:row>
                    <xdr:rowOff>236220</xdr:rowOff>
                  </to>
                </anchor>
              </controlPr>
            </control>
          </mc:Choice>
        </mc:AlternateContent>
        <mc:AlternateContent xmlns:mc="http://schemas.openxmlformats.org/markup-compatibility/2006">
          <mc:Choice Requires="x14">
            <control shapeId="1499" r:id="rId90" name="Check Box 475">
              <controlPr defaultSize="0" autoFill="0" autoLine="0" autoPict="0">
                <anchor moveWithCells="1">
                  <from>
                    <xdr:col>5</xdr:col>
                    <xdr:colOff>411480</xdr:colOff>
                    <xdr:row>225</xdr:row>
                    <xdr:rowOff>22860</xdr:rowOff>
                  </from>
                  <to>
                    <xdr:col>5</xdr:col>
                    <xdr:colOff>670560</xdr:colOff>
                    <xdr:row>225</xdr:row>
                    <xdr:rowOff>236220</xdr:rowOff>
                  </to>
                </anchor>
              </controlPr>
            </control>
          </mc:Choice>
        </mc:AlternateContent>
        <mc:AlternateContent xmlns:mc="http://schemas.openxmlformats.org/markup-compatibility/2006">
          <mc:Choice Requires="x14">
            <control shapeId="1500" r:id="rId91" name="Check Box 476">
              <controlPr defaultSize="0" autoFill="0" autoLine="0" autoPict="0">
                <anchor moveWithCells="1">
                  <from>
                    <xdr:col>5</xdr:col>
                    <xdr:colOff>411480</xdr:colOff>
                    <xdr:row>226</xdr:row>
                    <xdr:rowOff>22860</xdr:rowOff>
                  </from>
                  <to>
                    <xdr:col>5</xdr:col>
                    <xdr:colOff>670560</xdr:colOff>
                    <xdr:row>226</xdr:row>
                    <xdr:rowOff>236220</xdr:rowOff>
                  </to>
                </anchor>
              </controlPr>
            </control>
          </mc:Choice>
        </mc:AlternateContent>
        <mc:AlternateContent xmlns:mc="http://schemas.openxmlformats.org/markup-compatibility/2006">
          <mc:Choice Requires="x14">
            <control shapeId="1501" r:id="rId92" name="Check Box 477">
              <controlPr defaultSize="0" autoFill="0" autoLine="0" autoPict="0">
                <anchor moveWithCells="1">
                  <from>
                    <xdr:col>6</xdr:col>
                    <xdr:colOff>579120</xdr:colOff>
                    <xdr:row>227</xdr:row>
                    <xdr:rowOff>106680</xdr:rowOff>
                  </from>
                  <to>
                    <xdr:col>7</xdr:col>
                    <xdr:colOff>99060</xdr:colOff>
                    <xdr:row>228</xdr:row>
                    <xdr:rowOff>76200</xdr:rowOff>
                  </to>
                </anchor>
              </controlPr>
            </control>
          </mc:Choice>
        </mc:AlternateContent>
        <mc:AlternateContent xmlns:mc="http://schemas.openxmlformats.org/markup-compatibility/2006">
          <mc:Choice Requires="x14">
            <control shapeId="1503" r:id="rId93" name="Check Box 479">
              <controlPr defaultSize="0" autoFill="0" autoLine="0" autoPict="0">
                <anchor moveWithCells="1">
                  <from>
                    <xdr:col>5</xdr:col>
                    <xdr:colOff>411480</xdr:colOff>
                    <xdr:row>227</xdr:row>
                    <xdr:rowOff>106680</xdr:rowOff>
                  </from>
                  <to>
                    <xdr:col>5</xdr:col>
                    <xdr:colOff>670560</xdr:colOff>
                    <xdr:row>228</xdr:row>
                    <xdr:rowOff>76200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0B87-35C6-474D-BAB8-F5712034B0BB}">
  <sheetPr>
    <tabColor rgb="FFC00000"/>
    <pageSetUpPr fitToPage="1"/>
  </sheetPr>
  <dimension ref="A1:V290"/>
  <sheetViews>
    <sheetView showGridLines="0" zoomScaleNormal="100" zoomScaleSheetLayoutView="100" workbookViewId="0">
      <selection activeCell="A9" sqref="A9:G9"/>
    </sheetView>
  </sheetViews>
  <sheetFormatPr defaultColWidth="0" defaultRowHeight="0" customHeight="1" zeroHeight="1" x14ac:dyDescent="0.3"/>
  <cols>
    <col min="1" max="1" width="10.6640625" style="113" customWidth="1"/>
    <col min="2" max="2" width="11.88671875" style="113" customWidth="1"/>
    <col min="3" max="3" width="10.88671875" style="113" customWidth="1"/>
    <col min="4" max="4" width="10.6640625" style="113" customWidth="1"/>
    <col min="5" max="5" width="15.5546875" style="113" customWidth="1"/>
    <col min="6" max="6" width="15.6640625" style="113" customWidth="1"/>
    <col min="7" max="7" width="11.109375" style="113" customWidth="1"/>
    <col min="8" max="8" width="12.33203125" style="113" customWidth="1"/>
    <col min="9" max="9" width="11.109375" style="113" customWidth="1"/>
    <col min="10" max="10" width="9.6640625" style="113" customWidth="1"/>
    <col min="11" max="13" width="12.33203125" style="113" customWidth="1"/>
    <col min="14" max="14" width="12.33203125" style="113" hidden="1" customWidth="1"/>
    <col min="15" max="16" width="13" style="117" hidden="1" customWidth="1"/>
    <col min="17" max="22" width="0" style="113" hidden="1" customWidth="1"/>
    <col min="23" max="16384" width="13" style="113" hidden="1"/>
  </cols>
  <sheetData>
    <row r="1" spans="1:22" s="73" customFormat="1" ht="32.25" customHeight="1" x14ac:dyDescent="0.3">
      <c r="A1" s="801" t="s">
        <v>730</v>
      </c>
      <c r="B1" s="801"/>
      <c r="C1" s="801"/>
      <c r="D1" s="801"/>
      <c r="E1" s="801"/>
      <c r="F1" s="801"/>
      <c r="G1" s="801"/>
      <c r="H1" s="801"/>
      <c r="I1" s="801"/>
      <c r="J1" s="801"/>
      <c r="K1" s="801"/>
      <c r="L1" s="801"/>
      <c r="M1" s="419"/>
      <c r="N1" s="420"/>
      <c r="O1" s="85"/>
    </row>
    <row r="2" spans="1:22" s="64" customFormat="1" ht="20.100000000000001" hidden="1" customHeight="1" x14ac:dyDescent="0.25">
      <c r="A2" s="715" t="s">
        <v>4</v>
      </c>
      <c r="B2" s="715"/>
      <c r="C2" s="715"/>
      <c r="D2" s="715"/>
      <c r="E2" s="715"/>
      <c r="F2" s="741">
        <f>+'I. Questionario nazionale'!F15</f>
        <v>0</v>
      </c>
      <c r="G2" s="741"/>
      <c r="H2" s="741"/>
      <c r="I2" s="741"/>
      <c r="J2" s="741"/>
      <c r="K2" s="741"/>
      <c r="L2" s="41" t="str">
        <f>+IF(F2="","Compilare denominazione impresa","")</f>
        <v/>
      </c>
      <c r="M2" s="28"/>
      <c r="N2" s="73"/>
      <c r="U2" s="74"/>
      <c r="V2" s="74"/>
    </row>
    <row r="3" spans="1:22" s="64" customFormat="1" ht="20.100000000000001" hidden="1" customHeight="1" x14ac:dyDescent="0.25">
      <c r="A3" s="73"/>
      <c r="B3" s="73"/>
      <c r="C3" s="73"/>
      <c r="D3" s="73"/>
      <c r="E3" s="73"/>
      <c r="F3" s="73"/>
      <c r="G3" s="73"/>
      <c r="H3" s="73"/>
      <c r="I3" s="73"/>
      <c r="J3" s="73"/>
      <c r="K3" s="73"/>
      <c r="L3" s="55"/>
      <c r="M3" s="25"/>
      <c r="N3" s="73"/>
      <c r="U3" s="74"/>
    </row>
    <row r="4" spans="1:22" s="64" customFormat="1" ht="20.100000000000001" hidden="1" customHeight="1" x14ac:dyDescent="0.25">
      <c r="A4" s="715" t="s">
        <v>5</v>
      </c>
      <c r="B4" s="715"/>
      <c r="C4" s="715"/>
      <c r="D4" s="715"/>
      <c r="E4" s="715"/>
      <c r="F4" s="741" t="str">
        <f>+'I. Questionario nazionale'!F17</f>
        <v>ASSOLOMBARDA</v>
      </c>
      <c r="G4" s="741"/>
      <c r="H4" s="741"/>
      <c r="I4" s="741"/>
      <c r="J4" s="741"/>
      <c r="K4" s="741"/>
      <c r="L4" s="41" t="str">
        <f>+IF(F4="","Compilare Associazione","")</f>
        <v/>
      </c>
      <c r="M4" s="28"/>
      <c r="N4" s="73"/>
      <c r="U4" s="74"/>
      <c r="V4" s="74"/>
    </row>
    <row r="5" spans="1:22" s="64" customFormat="1" ht="20.100000000000001" hidden="1" customHeight="1" x14ac:dyDescent="0.25">
      <c r="A5" s="73"/>
      <c r="B5" s="73"/>
      <c r="C5" s="73"/>
      <c r="D5" s="73"/>
      <c r="E5" s="73"/>
      <c r="F5" s="73"/>
      <c r="G5" s="73"/>
      <c r="H5" s="73"/>
      <c r="I5" s="73"/>
      <c r="J5" s="75"/>
      <c r="K5" s="73"/>
      <c r="L5" s="44" t="str">
        <f>+IF(C6="","Compilare Partita IVA (senza zeri iniziali)",IF(LEN(C6)&gt;11,"Partita IVA oltre 11 caratteri?",""))</f>
        <v/>
      </c>
      <c r="M5" s="45"/>
      <c r="N5" s="73"/>
      <c r="P5" s="714"/>
      <c r="Q5" s="714"/>
      <c r="R5" s="714"/>
      <c r="S5" s="85"/>
      <c r="U5" s="74"/>
      <c r="V5" s="74"/>
    </row>
    <row r="6" spans="1:22" s="71" customFormat="1" ht="20.100000000000001" hidden="1" customHeight="1" x14ac:dyDescent="0.3">
      <c r="A6" s="715" t="s">
        <v>6</v>
      </c>
      <c r="B6" s="715"/>
      <c r="C6" s="845">
        <f>+'I. Questionario nazionale'!C19</f>
        <v>0</v>
      </c>
      <c r="D6" s="845"/>
      <c r="E6" s="845"/>
      <c r="F6" s="717"/>
      <c r="G6" s="717"/>
      <c r="H6" s="717"/>
      <c r="I6" s="86"/>
      <c r="J6" s="335"/>
      <c r="K6" s="318"/>
      <c r="L6" s="41"/>
      <c r="M6" s="28"/>
      <c r="N6" s="85"/>
      <c r="O6" s="85"/>
      <c r="P6" s="714"/>
      <c r="Q6" s="714"/>
      <c r="R6" s="714"/>
      <c r="T6" s="64"/>
      <c r="U6" s="74"/>
      <c r="V6" s="74"/>
    </row>
    <row r="7" spans="1:22" s="71" customFormat="1" ht="20.100000000000001" hidden="1" customHeight="1" x14ac:dyDescent="0.3">
      <c r="A7" s="93"/>
      <c r="B7" s="93"/>
      <c r="C7" s="421"/>
      <c r="D7" s="421"/>
      <c r="E7" s="421"/>
      <c r="F7" s="422"/>
      <c r="G7" s="422"/>
      <c r="H7" s="422"/>
      <c r="I7" s="86"/>
      <c r="J7" s="335"/>
      <c r="K7" s="318"/>
      <c r="L7" s="41"/>
      <c r="M7" s="28"/>
      <c r="N7" s="85"/>
      <c r="O7" s="85"/>
      <c r="P7" s="95"/>
      <c r="Q7" s="95"/>
      <c r="R7" s="95"/>
      <c r="T7" s="64"/>
      <c r="U7" s="74"/>
      <c r="V7" s="74"/>
    </row>
    <row r="8" spans="1:22" s="425" customFormat="1" ht="20.100000000000001" customHeight="1" x14ac:dyDescent="0.3">
      <c r="A8" s="93" t="s">
        <v>731</v>
      </c>
      <c r="B8" s="193"/>
      <c r="C8" s="193"/>
      <c r="D8" s="193"/>
      <c r="E8" s="193"/>
      <c r="F8" s="193"/>
      <c r="G8" s="193"/>
      <c r="H8" s="193"/>
      <c r="I8" s="193"/>
      <c r="J8" s="193"/>
      <c r="K8" s="193"/>
      <c r="L8" s="193"/>
      <c r="M8" s="193"/>
      <c r="N8" s="193"/>
      <c r="O8" s="423"/>
      <c r="P8" s="424"/>
    </row>
    <row r="9" spans="1:22" ht="20.100000000000001" customHeight="1" x14ac:dyDescent="0.3">
      <c r="A9" s="830"/>
      <c r="B9" s="830"/>
      <c r="C9" s="830"/>
      <c r="D9" s="830"/>
      <c r="E9" s="830"/>
      <c r="F9" s="830"/>
      <c r="G9" s="830"/>
      <c r="H9" s="199" t="s">
        <v>8</v>
      </c>
      <c r="I9" s="427" t="b">
        <v>0</v>
      </c>
      <c r="J9" s="199" t="s">
        <v>9</v>
      </c>
      <c r="K9" s="427" t="b">
        <v>0</v>
      </c>
      <c r="L9" s="428"/>
      <c r="M9" s="428"/>
      <c r="N9" s="428"/>
      <c r="O9" s="423"/>
    </row>
    <row r="10" spans="1:22" ht="12.75" customHeight="1" x14ac:dyDescent="0.3">
      <c r="A10" s="426"/>
      <c r="B10" s="426"/>
      <c r="C10" s="426"/>
      <c r="D10" s="426"/>
      <c r="E10" s="426"/>
      <c r="F10" s="426"/>
      <c r="G10" s="426"/>
      <c r="H10" s="199"/>
      <c r="J10" s="199"/>
      <c r="L10" s="37" t="str">
        <f>IF(I9+K9&gt;1,"scegliere una sola opzione","")</f>
        <v/>
      </c>
      <c r="N10" s="429" t="str">
        <f>IF($I$9=TRUE,"1","0")</f>
        <v>0</v>
      </c>
      <c r="O10" s="429" t="str">
        <f>IF($K$9=TRUE,"1","0")</f>
        <v>0</v>
      </c>
      <c r="P10" s="430">
        <f>N10*1</f>
        <v>0</v>
      </c>
      <c r="Q10" s="430">
        <f>O10*1</f>
        <v>0</v>
      </c>
    </row>
    <row r="11" spans="1:22" ht="12.75" customHeight="1" x14ac:dyDescent="0.3">
      <c r="A11" s="426"/>
      <c r="B11" s="426"/>
      <c r="C11" s="426"/>
      <c r="D11" s="426"/>
      <c r="E11" s="426"/>
      <c r="F11" s="426"/>
      <c r="G11" s="426"/>
      <c r="H11" s="199"/>
      <c r="J11" s="199"/>
      <c r="O11" s="73"/>
    </row>
    <row r="12" spans="1:22" ht="20.100000000000001" customHeight="1" x14ac:dyDescent="0.3">
      <c r="A12" s="715" t="s">
        <v>732</v>
      </c>
      <c r="B12" s="715"/>
      <c r="C12" s="715"/>
      <c r="D12" s="715"/>
      <c r="E12" s="715"/>
      <c r="F12" s="715"/>
      <c r="G12" s="715"/>
      <c r="H12" s="715"/>
      <c r="I12" s="715"/>
      <c r="J12" s="715"/>
      <c r="K12" s="715"/>
      <c r="L12" s="431"/>
      <c r="M12" s="117"/>
      <c r="N12" s="117"/>
    </row>
    <row r="13" spans="1:22" ht="20.100000000000001" customHeight="1" x14ac:dyDescent="0.3">
      <c r="A13" s="120"/>
      <c r="B13" s="432"/>
      <c r="C13" s="432"/>
      <c r="D13" s="432"/>
      <c r="E13" s="432"/>
      <c r="F13" s="432"/>
      <c r="G13" s="432"/>
      <c r="H13" s="432"/>
      <c r="I13" s="433" t="s">
        <v>733</v>
      </c>
      <c r="J13" s="433" t="s">
        <v>734</v>
      </c>
      <c r="K13" s="433" t="s">
        <v>735</v>
      </c>
      <c r="L13" s="433" t="s">
        <v>736</v>
      </c>
      <c r="N13" s="433" t="s">
        <v>733</v>
      </c>
      <c r="O13" s="433" t="s">
        <v>734</v>
      </c>
      <c r="P13" s="433" t="s">
        <v>735</v>
      </c>
      <c r="Q13" s="433" t="s">
        <v>736</v>
      </c>
    </row>
    <row r="14" spans="1:22" ht="20.100000000000001" customHeight="1" x14ac:dyDescent="0.3">
      <c r="B14" s="793" t="s">
        <v>737</v>
      </c>
      <c r="C14" s="793"/>
      <c r="D14" s="793"/>
      <c r="E14" s="793"/>
      <c r="F14" s="793"/>
      <c r="G14" s="793"/>
      <c r="H14" s="793"/>
      <c r="I14" s="434" t="b">
        <v>0</v>
      </c>
      <c r="J14" s="434" t="b">
        <v>0</v>
      </c>
      <c r="K14" s="434" t="b">
        <v>0</v>
      </c>
      <c r="L14" s="434" t="b">
        <v>0</v>
      </c>
      <c r="N14" s="429" t="str">
        <f>IF($N$10="1","",IF(AND($O$10="1",I$22=0),"",IF(I14=TRUE,"1","0")))</f>
        <v>0</v>
      </c>
      <c r="O14" s="429" t="str">
        <f>IF($N$10="1","",IF(AND($O$10="1",J$22=0),"",IF(J14=TRUE,"1","0")))</f>
        <v>0</v>
      </c>
      <c r="P14" s="429" t="str">
        <f>IF($N$10="1","",IF(AND($O$10="1",K$22=0),"",IF(K14=TRUE,"1","0")))</f>
        <v>0</v>
      </c>
      <c r="Q14" s="429" t="str">
        <f>IF($N$10="1","",IF(AND($O$10="1",L$22=0),"",IF(L14=TRUE,"1","0")))</f>
        <v>0</v>
      </c>
    </row>
    <row r="15" spans="1:22" ht="20.100000000000001" customHeight="1" x14ac:dyDescent="0.3">
      <c r="B15" s="793" t="s">
        <v>738</v>
      </c>
      <c r="C15" s="793"/>
      <c r="D15" s="793"/>
      <c r="E15" s="793"/>
      <c r="F15" s="793"/>
      <c r="G15" s="793"/>
      <c r="H15" s="793"/>
      <c r="I15" s="435" t="b">
        <v>0</v>
      </c>
      <c r="J15" s="435" t="b">
        <v>0</v>
      </c>
      <c r="K15" s="435" t="b">
        <v>0</v>
      </c>
      <c r="L15" s="435" t="b">
        <v>0</v>
      </c>
      <c r="N15" s="429" t="str">
        <f t="shared" ref="N15:Q21" si="0">IF($N$10="1","",IF(AND($O$10="1",I$22=0),"",IF(I15=TRUE,"1","0")))</f>
        <v>0</v>
      </c>
      <c r="O15" s="429" t="str">
        <f t="shared" si="0"/>
        <v>0</v>
      </c>
      <c r="P15" s="429" t="str">
        <f t="shared" si="0"/>
        <v>0</v>
      </c>
      <c r="Q15" s="429" t="str">
        <f t="shared" si="0"/>
        <v>0</v>
      </c>
    </row>
    <row r="16" spans="1:22" s="135" customFormat="1" ht="20.100000000000001" customHeight="1" x14ac:dyDescent="0.3">
      <c r="B16" s="793" t="s">
        <v>739</v>
      </c>
      <c r="C16" s="793"/>
      <c r="D16" s="793"/>
      <c r="E16" s="793"/>
      <c r="F16" s="793"/>
      <c r="G16" s="793"/>
      <c r="H16" s="793"/>
      <c r="I16" s="435" t="b">
        <v>0</v>
      </c>
      <c r="J16" s="435" t="b">
        <v>0</v>
      </c>
      <c r="K16" s="435" t="b">
        <v>0</v>
      </c>
      <c r="L16" s="435" t="b">
        <v>0</v>
      </c>
      <c r="N16" s="429" t="str">
        <f t="shared" si="0"/>
        <v>0</v>
      </c>
      <c r="O16" s="429" t="str">
        <f t="shared" si="0"/>
        <v>0</v>
      </c>
      <c r="P16" s="429" t="str">
        <f t="shared" si="0"/>
        <v>0</v>
      </c>
      <c r="Q16" s="429" t="str">
        <f t="shared" si="0"/>
        <v>0</v>
      </c>
    </row>
    <row r="17" spans="1:20" s="135" customFormat="1" ht="20.100000000000001" customHeight="1" x14ac:dyDescent="0.3">
      <c r="B17" s="793" t="s">
        <v>740</v>
      </c>
      <c r="C17" s="793"/>
      <c r="D17" s="793"/>
      <c r="E17" s="793"/>
      <c r="F17" s="793"/>
      <c r="G17" s="793"/>
      <c r="H17" s="793"/>
      <c r="I17" s="435" t="b">
        <v>0</v>
      </c>
      <c r="J17" s="435" t="b">
        <v>0</v>
      </c>
      <c r="K17" s="435" t="b">
        <v>0</v>
      </c>
      <c r="L17" s="435" t="b">
        <v>0</v>
      </c>
      <c r="N17" s="429" t="str">
        <f t="shared" si="0"/>
        <v>0</v>
      </c>
      <c r="O17" s="429" t="str">
        <f t="shared" si="0"/>
        <v>0</v>
      </c>
      <c r="P17" s="429" t="str">
        <f t="shared" si="0"/>
        <v>0</v>
      </c>
      <c r="Q17" s="429" t="str">
        <f t="shared" si="0"/>
        <v>0</v>
      </c>
    </row>
    <row r="18" spans="1:20" s="135" customFormat="1" ht="20.100000000000001" customHeight="1" x14ac:dyDescent="0.3">
      <c r="B18" s="793" t="s">
        <v>741</v>
      </c>
      <c r="C18" s="793"/>
      <c r="D18" s="793"/>
      <c r="E18" s="793"/>
      <c r="F18" s="793"/>
      <c r="G18" s="793"/>
      <c r="H18" s="793"/>
      <c r="I18" s="435" t="b">
        <v>0</v>
      </c>
      <c r="J18" s="435" t="b">
        <v>0</v>
      </c>
      <c r="K18" s="435" t="b">
        <v>0</v>
      </c>
      <c r="L18" s="435" t="b">
        <v>0</v>
      </c>
      <c r="N18" s="429" t="str">
        <f t="shared" si="0"/>
        <v>0</v>
      </c>
      <c r="O18" s="429" t="str">
        <f t="shared" si="0"/>
        <v>0</v>
      </c>
      <c r="P18" s="429" t="str">
        <f t="shared" si="0"/>
        <v>0</v>
      </c>
      <c r="Q18" s="429" t="str">
        <f t="shared" si="0"/>
        <v>0</v>
      </c>
    </row>
    <row r="19" spans="1:20" s="135" customFormat="1" ht="20.100000000000001" customHeight="1" x14ac:dyDescent="0.3">
      <c r="B19" s="793" t="s">
        <v>742</v>
      </c>
      <c r="C19" s="793"/>
      <c r="D19" s="793"/>
      <c r="E19" s="793"/>
      <c r="F19" s="793"/>
      <c r="G19" s="793"/>
      <c r="H19" s="793"/>
      <c r="I19" s="435" t="b">
        <v>0</v>
      </c>
      <c r="J19" s="435" t="b">
        <v>0</v>
      </c>
      <c r="K19" s="435" t="b">
        <v>0</v>
      </c>
      <c r="L19" s="435" t="b">
        <v>0</v>
      </c>
      <c r="N19" s="429" t="str">
        <f t="shared" si="0"/>
        <v>0</v>
      </c>
      <c r="O19" s="429" t="str">
        <f t="shared" si="0"/>
        <v>0</v>
      </c>
      <c r="P19" s="429" t="str">
        <f t="shared" si="0"/>
        <v>0</v>
      </c>
      <c r="Q19" s="429" t="str">
        <f t="shared" si="0"/>
        <v>0</v>
      </c>
    </row>
    <row r="20" spans="1:20" s="135" customFormat="1" ht="20.100000000000001" customHeight="1" x14ac:dyDescent="0.3">
      <c r="B20" s="793" t="s">
        <v>743</v>
      </c>
      <c r="C20" s="793"/>
      <c r="D20" s="793"/>
      <c r="E20" s="793"/>
      <c r="F20" s="793"/>
      <c r="G20" s="793"/>
      <c r="H20" s="793"/>
      <c r="I20" s="435" t="b">
        <v>0</v>
      </c>
      <c r="J20" s="435" t="b">
        <v>0</v>
      </c>
      <c r="K20" s="435" t="b">
        <v>0</v>
      </c>
      <c r="L20" s="435" t="b">
        <v>0</v>
      </c>
      <c r="N20" s="429" t="str">
        <f t="shared" si="0"/>
        <v>0</v>
      </c>
      <c r="O20" s="429" t="str">
        <f t="shared" si="0"/>
        <v>0</v>
      </c>
      <c r="P20" s="429" t="str">
        <f t="shared" si="0"/>
        <v>0</v>
      </c>
      <c r="Q20" s="429" t="str">
        <f t="shared" si="0"/>
        <v>0</v>
      </c>
    </row>
    <row r="21" spans="1:20" s="135" customFormat="1" ht="20.100000000000001" customHeight="1" x14ac:dyDescent="0.3">
      <c r="A21" s="436"/>
      <c r="B21" s="793" t="s">
        <v>744</v>
      </c>
      <c r="C21" s="793"/>
      <c r="D21" s="793"/>
      <c r="E21" s="793"/>
      <c r="F21" s="793"/>
      <c r="G21" s="793"/>
      <c r="H21" s="793"/>
      <c r="I21" s="435" t="b">
        <v>0</v>
      </c>
      <c r="J21" s="435" t="b">
        <v>0</v>
      </c>
      <c r="K21" s="435" t="b">
        <v>0</v>
      </c>
      <c r="L21" s="435" t="b">
        <v>0</v>
      </c>
      <c r="N21" s="429" t="str">
        <f t="shared" si="0"/>
        <v>0</v>
      </c>
      <c r="O21" s="429" t="str">
        <f t="shared" si="0"/>
        <v>0</v>
      </c>
      <c r="P21" s="429" t="str">
        <f t="shared" si="0"/>
        <v>0</v>
      </c>
      <c r="Q21" s="429" t="str">
        <f t="shared" si="0"/>
        <v>0</v>
      </c>
    </row>
    <row r="22" spans="1:20" ht="20.100000000000001" customHeight="1" x14ac:dyDescent="0.3">
      <c r="A22" s="120"/>
      <c r="B22" s="253"/>
      <c r="C22" s="253"/>
      <c r="D22" s="253"/>
      <c r="E22" s="437"/>
      <c r="F22" s="437"/>
      <c r="G22" s="437"/>
      <c r="H22" s="437"/>
      <c r="I22" s="438">
        <f>'I. Questionario nazionale'!H52+'I. Questionario nazionale'!J52</f>
        <v>0</v>
      </c>
      <c r="J22" s="438">
        <f>'I. Questionario nazionale'!H53+'I. Questionario nazionale'!J53</f>
        <v>0</v>
      </c>
      <c r="K22" s="438">
        <f>'I. Questionario nazionale'!H54+'I. Questionario nazionale'!J54</f>
        <v>0</v>
      </c>
      <c r="L22" s="438">
        <f>'I. Questionario nazionale'!H55+'I. Questionario nazionale'!J55+'I. Questionario nazionale'!H56+'I. Questionario nazionale'!J56</f>
        <v>0</v>
      </c>
      <c r="M22" s="439">
        <f>SUM(I22:L22)</f>
        <v>0</v>
      </c>
      <c r="N22" s="437"/>
    </row>
    <row r="23" spans="1:20" ht="30" customHeight="1" x14ac:dyDescent="0.3">
      <c r="A23" s="679" t="s">
        <v>790</v>
      </c>
      <c r="B23" s="679"/>
      <c r="C23" s="679"/>
      <c r="D23" s="679"/>
      <c r="E23" s="679"/>
      <c r="F23" s="679"/>
      <c r="G23" s="679"/>
      <c r="H23" s="679"/>
      <c r="I23" s="679"/>
      <c r="J23" s="679"/>
      <c r="K23" s="679"/>
      <c r="L23" s="679"/>
      <c r="M23" s="418"/>
      <c r="N23" s="85"/>
      <c r="O23" s="73"/>
    </row>
    <row r="24" spans="1:20" ht="20.100000000000001" customHeight="1" x14ac:dyDescent="0.3">
      <c r="E24" s="117"/>
      <c r="F24" s="87"/>
    </row>
    <row r="25" spans="1:20" ht="18.75" customHeight="1" x14ac:dyDescent="0.3">
      <c r="E25" s="117"/>
      <c r="F25" s="87" t="s">
        <v>745</v>
      </c>
    </row>
    <row r="26" spans="1:20" ht="20.100000000000001" customHeight="1" x14ac:dyDescent="0.3">
      <c r="A26" s="837" t="str">
        <f>IF(F26&gt;0.15,_xlfn.CONCAT($R$26,S26,$T$26),"")</f>
        <v/>
      </c>
      <c r="B26" s="837"/>
      <c r="C26" s="837"/>
      <c r="D26" s="837"/>
      <c r="E26" s="440" t="s">
        <v>22</v>
      </c>
      <c r="F26" s="441"/>
      <c r="G26" s="442" t="str">
        <f>IF(F26&lt;0,"Inserire un valore maggiore o uguale a zero","")</f>
        <v/>
      </c>
      <c r="P26" s="443" t="str">
        <f>IF(I22&gt;0,F26,"")</f>
        <v/>
      </c>
      <c r="R26" s="117" t="s">
        <v>746</v>
      </c>
      <c r="S26" s="117">
        <f>F26*100</f>
        <v>0</v>
      </c>
      <c r="T26" s="113" t="s">
        <v>747</v>
      </c>
    </row>
    <row r="27" spans="1:20" ht="20.100000000000001" customHeight="1" x14ac:dyDescent="0.3">
      <c r="A27" s="837" t="str">
        <f>IF(F27&gt;0.15,_xlfn.CONCAT($R$26,S27,$T$26),"")</f>
        <v/>
      </c>
      <c r="B27" s="837"/>
      <c r="C27" s="837"/>
      <c r="D27" s="837"/>
      <c r="E27" s="440" t="s">
        <v>23</v>
      </c>
      <c r="F27" s="441"/>
      <c r="G27" s="442" t="str">
        <f t="shared" ref="G27:G28" si="1">IF(F27&lt;0,"Inserire un valore maggiore o uguale a zero","")</f>
        <v/>
      </c>
      <c r="P27" s="443" t="str">
        <f>IF(J22&gt;0,F27,"")</f>
        <v/>
      </c>
      <c r="R27" s="117"/>
      <c r="S27" s="117">
        <f>F27*100</f>
        <v>0</v>
      </c>
    </row>
    <row r="28" spans="1:20" ht="20.100000000000001" customHeight="1" x14ac:dyDescent="0.3">
      <c r="A28" s="837" t="str">
        <f>IF(F28&gt;0.15,_xlfn.CONCAT($R$26,S28,$T$26),"")</f>
        <v/>
      </c>
      <c r="B28" s="837"/>
      <c r="C28" s="837"/>
      <c r="D28" s="837"/>
      <c r="E28" s="440" t="s">
        <v>24</v>
      </c>
      <c r="F28" s="441"/>
      <c r="G28" s="442" t="str">
        <f t="shared" si="1"/>
        <v/>
      </c>
      <c r="P28" s="443" t="str">
        <f>IF(K22&gt;0,F28,"")</f>
        <v/>
      </c>
      <c r="R28" s="117"/>
      <c r="S28" s="117">
        <f>F28*100</f>
        <v>0</v>
      </c>
    </row>
    <row r="29" spans="1:20" ht="20.100000000000001" customHeight="1" x14ac:dyDescent="0.3">
      <c r="A29" s="837" t="str">
        <f>IF(F29&gt;0.15,_xlfn.CONCAT($R$26,S29,$T$26),"")</f>
        <v/>
      </c>
      <c r="B29" s="837"/>
      <c r="C29" s="837"/>
      <c r="D29" s="837"/>
      <c r="E29" s="85" t="s">
        <v>748</v>
      </c>
      <c r="F29" s="441"/>
      <c r="G29" s="838" t="s">
        <v>749</v>
      </c>
      <c r="H29" s="839"/>
      <c r="I29" s="445" t="e">
        <f>SUM(I30:L30)/M30</f>
        <v>#VALUE!</v>
      </c>
      <c r="P29" s="443" t="str">
        <f>IF(L22&gt;0,F29,"")</f>
        <v/>
      </c>
      <c r="Q29" s="446"/>
      <c r="R29" s="117"/>
      <c r="S29" s="117">
        <f>F29*100</f>
        <v>0</v>
      </c>
    </row>
    <row r="30" spans="1:20" ht="20.100000000000001" customHeight="1" x14ac:dyDescent="0.3">
      <c r="E30" s="440"/>
      <c r="F30" s="447"/>
      <c r="G30" s="444"/>
      <c r="H30" s="444"/>
      <c r="I30" s="448" t="str">
        <f>IF(I22=0,"",F26*I22)</f>
        <v/>
      </c>
      <c r="J30" s="448" t="str">
        <f>IF(J22=0,"",F27*J22)</f>
        <v/>
      </c>
      <c r="K30" s="448" t="str">
        <f>IF(K22=0,"",F28*K22)</f>
        <v/>
      </c>
      <c r="L30" s="448" t="str">
        <f>IF(L22=0,"",F29*L22)</f>
        <v/>
      </c>
      <c r="M30" s="448" t="str">
        <f>IF(M22=0,"",M22)</f>
        <v/>
      </c>
      <c r="N30" s="86"/>
    </row>
    <row r="31" spans="1:20" ht="20.100000000000001" customHeight="1" x14ac:dyDescent="0.3">
      <c r="A31" s="373" t="s">
        <v>750</v>
      </c>
      <c r="B31" s="449"/>
      <c r="C31" s="449"/>
      <c r="D31" s="449"/>
      <c r="E31" s="450"/>
      <c r="F31" s="449"/>
      <c r="G31" s="449"/>
    </row>
    <row r="32" spans="1:20" ht="20.100000000000001" customHeight="1" x14ac:dyDescent="0.3">
      <c r="E32" s="440"/>
      <c r="F32" s="87" t="s">
        <v>745</v>
      </c>
      <c r="G32" s="442"/>
    </row>
    <row r="33" spans="1:18" ht="20.100000000000001" customHeight="1" x14ac:dyDescent="0.3">
      <c r="E33" s="88" t="s">
        <v>751</v>
      </c>
      <c r="F33" s="441"/>
      <c r="P33" s="451"/>
    </row>
    <row r="34" spans="1:18" ht="20.100000000000001" customHeight="1" x14ac:dyDescent="0.3">
      <c r="A34" s="120"/>
      <c r="B34" s="253"/>
      <c r="C34" s="253"/>
      <c r="D34" s="253"/>
      <c r="E34" s="437"/>
      <c r="F34" s="437"/>
      <c r="G34" s="437"/>
      <c r="H34" s="437"/>
      <c r="I34" s="452"/>
      <c r="J34" s="452"/>
      <c r="K34" s="452"/>
      <c r="L34" s="452"/>
      <c r="M34" s="452"/>
    </row>
    <row r="35" spans="1:18" s="455" customFormat="1" ht="14.4" x14ac:dyDescent="0.3">
      <c r="A35" s="840" t="s">
        <v>752</v>
      </c>
      <c r="B35" s="840"/>
      <c r="C35" s="840"/>
      <c r="D35" s="840"/>
      <c r="E35" s="840"/>
      <c r="F35" s="840"/>
      <c r="G35" s="840"/>
      <c r="H35" s="840"/>
      <c r="I35" s="840"/>
      <c r="J35" s="840"/>
      <c r="K35" s="840"/>
      <c r="L35" s="454"/>
      <c r="M35" s="454"/>
      <c r="N35" s="454"/>
      <c r="O35" s="454"/>
      <c r="P35" s="454"/>
      <c r="Q35" s="454"/>
      <c r="R35" s="454"/>
    </row>
    <row r="36" spans="1:18" s="455" customFormat="1" ht="11.25" customHeight="1" x14ac:dyDescent="0.3">
      <c r="A36" s="453"/>
      <c r="B36" s="453"/>
      <c r="C36" s="453"/>
      <c r="D36" s="453"/>
      <c r="E36" s="453"/>
      <c r="F36" s="453"/>
      <c r="G36" s="453"/>
      <c r="H36" s="453"/>
      <c r="I36" s="453"/>
      <c r="J36" s="453"/>
      <c r="K36" s="453"/>
      <c r="L36" s="454"/>
      <c r="M36" s="454"/>
      <c r="N36" s="454"/>
      <c r="O36" s="454"/>
      <c r="P36" s="454"/>
      <c r="Q36" s="454"/>
      <c r="R36" s="454"/>
    </row>
    <row r="37" spans="1:18" s="455" customFormat="1" ht="15.75" customHeight="1" x14ac:dyDescent="0.3">
      <c r="A37" s="453"/>
      <c r="B37" s="113"/>
      <c r="C37" s="456"/>
      <c r="D37" s="456"/>
      <c r="E37" s="456"/>
      <c r="F37" s="456"/>
      <c r="G37" s="457" t="s">
        <v>753</v>
      </c>
      <c r="H37" s="458" t="b">
        <v>0</v>
      </c>
      <c r="I37" s="841" t="str">
        <f>IF(OR(H37+'I. Questionario nazionale'!K264&gt;1,'I. Questionario nazionale'!K264+'Focus - POLITICHE RETRIBUTIVE'!H38&gt;1),"Attenzione! In F3 hai indicato l'erogazione di premi variabili collettivi","")</f>
        <v/>
      </c>
      <c r="J37" s="841"/>
      <c r="K37" s="841"/>
      <c r="L37" s="841"/>
      <c r="M37" s="841"/>
      <c r="N37" s="459" t="str">
        <f>+IF(H37=TRUE,"1","0")</f>
        <v>0</v>
      </c>
      <c r="O37" s="454"/>
      <c r="P37" s="460">
        <f>N37*1</f>
        <v>0</v>
      </c>
      <c r="Q37" s="454"/>
      <c r="R37" s="454"/>
    </row>
    <row r="38" spans="1:18" s="455" customFormat="1" ht="15.75" customHeight="1" x14ac:dyDescent="0.3">
      <c r="A38" s="453"/>
      <c r="B38" s="113"/>
      <c r="C38" s="456"/>
      <c r="D38" s="456"/>
      <c r="E38" s="456"/>
      <c r="F38" s="456"/>
      <c r="G38" s="457" t="s">
        <v>754</v>
      </c>
      <c r="H38" s="461" t="b">
        <v>0</v>
      </c>
      <c r="I38" s="841"/>
      <c r="J38" s="841"/>
      <c r="K38" s="841"/>
      <c r="L38" s="841"/>
      <c r="M38" s="841"/>
      <c r="N38" s="459" t="str">
        <f>+IF(H38=TRUE,"1","0")</f>
        <v>0</v>
      </c>
      <c r="O38" s="454"/>
      <c r="P38" s="460">
        <f>N38*1</f>
        <v>0</v>
      </c>
      <c r="Q38" s="454"/>
      <c r="R38" s="454"/>
    </row>
    <row r="39" spans="1:18" s="455" customFormat="1" ht="15.75" customHeight="1" x14ac:dyDescent="0.3">
      <c r="A39" s="453"/>
      <c r="B39" s="113"/>
      <c r="C39" s="456"/>
      <c r="D39" s="456"/>
      <c r="E39" s="456"/>
      <c r="F39" s="456"/>
      <c r="G39" s="457" t="s">
        <v>755</v>
      </c>
      <c r="H39" s="461" t="b">
        <v>0</v>
      </c>
      <c r="I39" s="453"/>
      <c r="J39" s="453"/>
      <c r="K39" s="453"/>
      <c r="L39" s="454"/>
      <c r="M39" s="454"/>
      <c r="N39" s="459" t="str">
        <f>+IF(H39=TRUE,"1","0")</f>
        <v>0</v>
      </c>
      <c r="O39" s="454"/>
      <c r="P39" s="460">
        <f>N39*1</f>
        <v>0</v>
      </c>
      <c r="Q39" s="454"/>
      <c r="R39" s="454"/>
    </row>
    <row r="40" spans="1:18" s="455" customFormat="1" ht="15.75" customHeight="1" x14ac:dyDescent="0.3">
      <c r="A40" s="453"/>
      <c r="B40" s="113"/>
      <c r="C40" s="456"/>
      <c r="D40" s="456"/>
      <c r="E40" s="456"/>
      <c r="F40" s="456"/>
      <c r="G40" s="457" t="s">
        <v>756</v>
      </c>
      <c r="H40" s="461" t="b">
        <v>0</v>
      </c>
      <c r="I40" s="453"/>
      <c r="J40" s="453"/>
      <c r="K40" s="453"/>
      <c r="L40" s="454"/>
      <c r="M40" s="454"/>
      <c r="N40" s="459" t="str">
        <f>+IF(H40=TRUE,"1","0")</f>
        <v>0</v>
      </c>
      <c r="O40" s="454"/>
      <c r="P40" s="460">
        <f>N40*1</f>
        <v>0</v>
      </c>
      <c r="Q40" s="454"/>
      <c r="R40" s="454"/>
    </row>
    <row r="41" spans="1:18" s="455" customFormat="1" ht="15.75" customHeight="1" x14ac:dyDescent="0.3">
      <c r="A41" s="453"/>
      <c r="B41" s="462"/>
      <c r="C41" s="462"/>
      <c r="D41" s="462"/>
      <c r="E41" s="462"/>
      <c r="F41" s="462"/>
      <c r="G41" s="462"/>
      <c r="H41" s="463"/>
      <c r="I41" s="453"/>
      <c r="J41" s="453"/>
      <c r="K41" s="453"/>
      <c r="L41" s="454"/>
      <c r="M41" s="454"/>
      <c r="N41" s="459"/>
      <c r="O41" s="454"/>
      <c r="P41" s="454"/>
      <c r="Q41" s="454"/>
      <c r="R41" s="454"/>
    </row>
    <row r="42" spans="1:18" s="455" customFormat="1" ht="15.75" customHeight="1" x14ac:dyDescent="0.3">
      <c r="A42" s="842" t="s">
        <v>757</v>
      </c>
      <c r="B42" s="842"/>
      <c r="C42" s="842"/>
      <c r="D42" s="842"/>
      <c r="E42" s="842"/>
      <c r="F42" s="842"/>
      <c r="G42" s="842"/>
      <c r="H42" s="842"/>
      <c r="I42" s="842"/>
      <c r="J42" s="842"/>
      <c r="K42" s="842"/>
      <c r="L42" s="842"/>
      <c r="M42" s="454"/>
      <c r="N42" s="459"/>
      <c r="O42" s="454"/>
      <c r="P42" s="454"/>
      <c r="Q42" s="454"/>
      <c r="R42" s="454"/>
    </row>
    <row r="43" spans="1:18" s="455" customFormat="1" ht="15" customHeight="1" x14ac:dyDescent="0.3">
      <c r="A43" s="465"/>
      <c r="B43" s="465"/>
      <c r="C43" s="465"/>
      <c r="D43" s="465"/>
      <c r="E43" s="465"/>
      <c r="F43" s="465"/>
      <c r="G43" s="465"/>
      <c r="H43" s="465"/>
      <c r="I43" s="465"/>
      <c r="J43" s="465"/>
      <c r="K43" s="465"/>
      <c r="L43" s="454"/>
      <c r="M43" s="454"/>
      <c r="N43" s="454"/>
      <c r="O43" s="454"/>
      <c r="P43" s="454"/>
      <c r="Q43" s="454"/>
      <c r="R43" s="454"/>
    </row>
    <row r="44" spans="1:18" s="455" customFormat="1" ht="15" customHeight="1" x14ac:dyDescent="0.3">
      <c r="A44" s="453"/>
      <c r="B44" s="453"/>
      <c r="C44" s="453"/>
      <c r="D44" s="453"/>
      <c r="E44" s="453"/>
      <c r="F44" s="453"/>
      <c r="G44" s="453"/>
      <c r="H44" s="453"/>
      <c r="I44" s="453"/>
      <c r="J44" s="453"/>
      <c r="K44" s="453"/>
      <c r="L44" s="454"/>
      <c r="M44" s="454"/>
      <c r="N44" s="454"/>
      <c r="O44" s="454"/>
      <c r="P44" s="454"/>
      <c r="Q44" s="454"/>
      <c r="R44" s="454"/>
    </row>
    <row r="45" spans="1:18" s="455" customFormat="1" ht="15.75" customHeight="1" x14ac:dyDescent="0.3">
      <c r="A45" s="453"/>
      <c r="B45" s="843" t="s">
        <v>758</v>
      </c>
      <c r="C45" s="844"/>
      <c r="D45" s="844"/>
      <c r="E45" s="844"/>
      <c r="F45" s="844"/>
      <c r="G45" s="844"/>
      <c r="H45" s="466" t="b">
        <v>0</v>
      </c>
      <c r="I45" s="453"/>
      <c r="J45" s="453"/>
      <c r="K45" s="453"/>
      <c r="L45" s="454"/>
      <c r="M45" s="454"/>
      <c r="N45" s="467" t="str">
        <f>IF($N$37="1","",IF(H45=TRUE,"1","0"))</f>
        <v>0</v>
      </c>
      <c r="O45" s="454"/>
      <c r="P45" s="460">
        <f>IF(N45="","",N45*1)</f>
        <v>0</v>
      </c>
      <c r="Q45" s="454"/>
      <c r="R45" s="454"/>
    </row>
    <row r="46" spans="1:18" s="455" customFormat="1" ht="15.75" customHeight="1" x14ac:dyDescent="0.3">
      <c r="A46" s="453"/>
      <c r="B46" s="835" t="s">
        <v>759</v>
      </c>
      <c r="C46" s="836"/>
      <c r="D46" s="836"/>
      <c r="E46" s="836"/>
      <c r="F46" s="836"/>
      <c r="G46" s="836"/>
      <c r="H46" s="468" t="b">
        <v>0</v>
      </c>
      <c r="I46" s="453"/>
      <c r="J46" s="453"/>
      <c r="K46" s="453"/>
      <c r="L46" s="454"/>
      <c r="M46" s="454"/>
      <c r="N46" s="467" t="str">
        <f t="shared" ref="N46:N63" si="2">IF($N$37="1","",IF(H46=TRUE,"1","0"))</f>
        <v>0</v>
      </c>
      <c r="O46" s="454"/>
      <c r="P46" s="460">
        <f t="shared" ref="P46:P63" si="3">IF(N46="","",N46*1)</f>
        <v>0</v>
      </c>
      <c r="Q46" s="454"/>
      <c r="R46" s="454"/>
    </row>
    <row r="47" spans="1:18" s="455" customFormat="1" ht="15.75" customHeight="1" x14ac:dyDescent="0.3">
      <c r="A47" s="453"/>
      <c r="B47" s="835" t="s">
        <v>760</v>
      </c>
      <c r="C47" s="836"/>
      <c r="D47" s="836"/>
      <c r="E47" s="836"/>
      <c r="F47" s="836"/>
      <c r="G47" s="836"/>
      <c r="H47" s="468" t="b">
        <v>0</v>
      </c>
      <c r="I47" s="453"/>
      <c r="J47" s="453"/>
      <c r="K47" s="453"/>
      <c r="L47" s="454"/>
      <c r="M47" s="454"/>
      <c r="N47" s="467" t="str">
        <f t="shared" si="2"/>
        <v>0</v>
      </c>
      <c r="O47" s="454"/>
      <c r="P47" s="460">
        <f t="shared" si="3"/>
        <v>0</v>
      </c>
      <c r="Q47" s="454"/>
      <c r="R47" s="454"/>
    </row>
    <row r="48" spans="1:18" s="455" customFormat="1" ht="15.75" customHeight="1" x14ac:dyDescent="0.3">
      <c r="A48" s="453"/>
      <c r="B48" s="835" t="s">
        <v>761</v>
      </c>
      <c r="C48" s="836"/>
      <c r="D48" s="836"/>
      <c r="E48" s="836"/>
      <c r="F48" s="836"/>
      <c r="G48" s="836"/>
      <c r="H48" s="468" t="b">
        <v>0</v>
      </c>
      <c r="I48" s="453"/>
      <c r="J48" s="453"/>
      <c r="K48" s="453"/>
      <c r="L48" s="454"/>
      <c r="M48" s="454"/>
      <c r="N48" s="467" t="str">
        <f t="shared" si="2"/>
        <v>0</v>
      </c>
      <c r="O48" s="454"/>
      <c r="P48" s="460">
        <f t="shared" si="3"/>
        <v>0</v>
      </c>
      <c r="Q48" s="454"/>
      <c r="R48" s="454"/>
    </row>
    <row r="49" spans="1:18" s="455" customFormat="1" ht="15.75" customHeight="1" x14ac:dyDescent="0.3">
      <c r="A49" s="453"/>
      <c r="B49" s="835" t="s">
        <v>762</v>
      </c>
      <c r="C49" s="836"/>
      <c r="D49" s="836"/>
      <c r="E49" s="836"/>
      <c r="F49" s="836"/>
      <c r="G49" s="836"/>
      <c r="H49" s="468" t="b">
        <v>0</v>
      </c>
      <c r="I49" s="453"/>
      <c r="J49" s="453"/>
      <c r="K49" s="453"/>
      <c r="L49" s="454"/>
      <c r="M49" s="454"/>
      <c r="N49" s="467" t="str">
        <f t="shared" si="2"/>
        <v>0</v>
      </c>
      <c r="O49" s="454"/>
      <c r="P49" s="460">
        <f t="shared" si="3"/>
        <v>0</v>
      </c>
      <c r="Q49" s="454"/>
      <c r="R49" s="454"/>
    </row>
    <row r="50" spans="1:18" s="455" customFormat="1" ht="15.75" customHeight="1" x14ac:dyDescent="0.3">
      <c r="A50" s="453"/>
      <c r="B50" s="835" t="s">
        <v>763</v>
      </c>
      <c r="C50" s="836"/>
      <c r="D50" s="836"/>
      <c r="E50" s="836"/>
      <c r="F50" s="836"/>
      <c r="G50" s="836"/>
      <c r="H50" s="468" t="b">
        <v>0</v>
      </c>
      <c r="I50" s="453"/>
      <c r="J50" s="453"/>
      <c r="K50" s="453"/>
      <c r="L50" s="454"/>
      <c r="M50" s="454"/>
      <c r="N50" s="467" t="str">
        <f t="shared" si="2"/>
        <v>0</v>
      </c>
      <c r="O50" s="454"/>
      <c r="P50" s="460">
        <f t="shared" si="3"/>
        <v>0</v>
      </c>
      <c r="Q50" s="454"/>
      <c r="R50" s="454"/>
    </row>
    <row r="51" spans="1:18" s="455" customFormat="1" ht="15.75" customHeight="1" x14ac:dyDescent="0.3">
      <c r="A51" s="453"/>
      <c r="B51" s="835" t="s">
        <v>764</v>
      </c>
      <c r="C51" s="836"/>
      <c r="D51" s="836"/>
      <c r="E51" s="836"/>
      <c r="F51" s="836"/>
      <c r="G51" s="836"/>
      <c r="H51" s="468" t="b">
        <v>0</v>
      </c>
      <c r="I51" s="453"/>
      <c r="J51" s="453"/>
      <c r="K51" s="453"/>
      <c r="L51" s="454"/>
      <c r="M51" s="454"/>
      <c r="N51" s="467" t="str">
        <f t="shared" si="2"/>
        <v>0</v>
      </c>
      <c r="O51" s="454"/>
      <c r="P51" s="460">
        <f t="shared" si="3"/>
        <v>0</v>
      </c>
      <c r="Q51" s="454"/>
      <c r="R51" s="454"/>
    </row>
    <row r="52" spans="1:18" s="455" customFormat="1" ht="15.75" customHeight="1" x14ac:dyDescent="0.3">
      <c r="A52" s="453"/>
      <c r="B52" s="835" t="s">
        <v>765</v>
      </c>
      <c r="C52" s="836"/>
      <c r="D52" s="836"/>
      <c r="E52" s="836"/>
      <c r="F52" s="836"/>
      <c r="G52" s="836"/>
      <c r="H52" s="468" t="b">
        <v>0</v>
      </c>
      <c r="I52" s="453"/>
      <c r="J52" s="453"/>
      <c r="K52" s="453"/>
      <c r="L52" s="454"/>
      <c r="M52" s="454"/>
      <c r="N52" s="467" t="str">
        <f t="shared" si="2"/>
        <v>0</v>
      </c>
      <c r="O52" s="454"/>
      <c r="P52" s="460">
        <f t="shared" si="3"/>
        <v>0</v>
      </c>
      <c r="Q52" s="454"/>
      <c r="R52" s="454"/>
    </row>
    <row r="53" spans="1:18" s="455" customFormat="1" ht="15.75" customHeight="1" x14ac:dyDescent="0.3">
      <c r="A53" s="453"/>
      <c r="B53" s="835" t="s">
        <v>766</v>
      </c>
      <c r="C53" s="836"/>
      <c r="D53" s="836"/>
      <c r="E53" s="836"/>
      <c r="F53" s="836"/>
      <c r="G53" s="836"/>
      <c r="H53" s="468" t="b">
        <v>0</v>
      </c>
      <c r="I53" s="453"/>
      <c r="J53" s="453"/>
      <c r="K53" s="453"/>
      <c r="L53" s="454"/>
      <c r="M53" s="454"/>
      <c r="N53" s="467" t="str">
        <f t="shared" si="2"/>
        <v>0</v>
      </c>
      <c r="O53" s="454"/>
      <c r="P53" s="460">
        <f t="shared" si="3"/>
        <v>0</v>
      </c>
      <c r="Q53" s="454"/>
      <c r="R53" s="454"/>
    </row>
    <row r="54" spans="1:18" s="455" customFormat="1" ht="15.75" customHeight="1" x14ac:dyDescent="0.3">
      <c r="A54" s="453"/>
      <c r="B54" s="835" t="s">
        <v>767</v>
      </c>
      <c r="C54" s="836"/>
      <c r="D54" s="836"/>
      <c r="E54" s="836"/>
      <c r="F54" s="836"/>
      <c r="G54" s="836"/>
      <c r="H54" s="468" t="b">
        <v>0</v>
      </c>
      <c r="I54" s="453"/>
      <c r="J54" s="453"/>
      <c r="K54" s="453"/>
      <c r="L54" s="454"/>
      <c r="M54" s="454"/>
      <c r="N54" s="467" t="str">
        <f t="shared" si="2"/>
        <v>0</v>
      </c>
      <c r="O54" s="454"/>
      <c r="P54" s="460">
        <f t="shared" si="3"/>
        <v>0</v>
      </c>
      <c r="Q54" s="454"/>
      <c r="R54" s="454"/>
    </row>
    <row r="55" spans="1:18" s="455" customFormat="1" ht="15.75" customHeight="1" x14ac:dyDescent="0.3">
      <c r="A55" s="453"/>
      <c r="B55" s="835" t="s">
        <v>768</v>
      </c>
      <c r="C55" s="836"/>
      <c r="D55" s="836"/>
      <c r="E55" s="836"/>
      <c r="F55" s="836"/>
      <c r="G55" s="836"/>
      <c r="H55" s="468" t="b">
        <v>0</v>
      </c>
      <c r="I55" s="453"/>
      <c r="J55" s="453"/>
      <c r="K55" s="453"/>
      <c r="L55" s="454"/>
      <c r="M55" s="454"/>
      <c r="N55" s="467" t="str">
        <f t="shared" si="2"/>
        <v>0</v>
      </c>
      <c r="O55" s="454"/>
      <c r="P55" s="460">
        <f t="shared" si="3"/>
        <v>0</v>
      </c>
      <c r="Q55" s="454"/>
      <c r="R55" s="454"/>
    </row>
    <row r="56" spans="1:18" s="455" customFormat="1" ht="15.75" customHeight="1" x14ac:dyDescent="0.3">
      <c r="A56" s="453"/>
      <c r="B56" s="835" t="s">
        <v>769</v>
      </c>
      <c r="C56" s="836"/>
      <c r="D56" s="836"/>
      <c r="E56" s="836"/>
      <c r="F56" s="836"/>
      <c r="G56" s="836"/>
      <c r="H56" s="468" t="b">
        <v>0</v>
      </c>
      <c r="I56" s="453"/>
      <c r="J56" s="453"/>
      <c r="K56" s="453"/>
      <c r="L56" s="454"/>
      <c r="M56" s="454"/>
      <c r="N56" s="467" t="str">
        <f t="shared" si="2"/>
        <v>0</v>
      </c>
      <c r="O56" s="454"/>
      <c r="P56" s="460">
        <f t="shared" si="3"/>
        <v>0</v>
      </c>
      <c r="Q56" s="454"/>
      <c r="R56" s="454"/>
    </row>
    <row r="57" spans="1:18" s="455" customFormat="1" ht="15.75" customHeight="1" x14ac:dyDescent="0.3">
      <c r="A57" s="453"/>
      <c r="B57" s="835" t="s">
        <v>770</v>
      </c>
      <c r="C57" s="836"/>
      <c r="D57" s="836"/>
      <c r="E57" s="836"/>
      <c r="F57" s="836"/>
      <c r="G57" s="836"/>
      <c r="H57" s="468" t="b">
        <v>0</v>
      </c>
      <c r="I57" s="453"/>
      <c r="J57" s="453"/>
      <c r="K57" s="453"/>
      <c r="L57" s="454"/>
      <c r="M57" s="454"/>
      <c r="N57" s="467" t="str">
        <f t="shared" si="2"/>
        <v>0</v>
      </c>
      <c r="O57" s="454"/>
      <c r="P57" s="460">
        <f t="shared" si="3"/>
        <v>0</v>
      </c>
      <c r="Q57" s="454"/>
      <c r="R57" s="454"/>
    </row>
    <row r="58" spans="1:18" s="455" customFormat="1" ht="15.75" customHeight="1" x14ac:dyDescent="0.3">
      <c r="A58" s="453"/>
      <c r="B58" s="835" t="s">
        <v>771</v>
      </c>
      <c r="C58" s="836"/>
      <c r="D58" s="836"/>
      <c r="E58" s="836"/>
      <c r="F58" s="836"/>
      <c r="G58" s="836"/>
      <c r="H58" s="468" t="b">
        <v>0</v>
      </c>
      <c r="I58" s="453"/>
      <c r="J58" s="453"/>
      <c r="K58" s="453"/>
      <c r="L58" s="454"/>
      <c r="M58" s="454"/>
      <c r="N58" s="467" t="str">
        <f t="shared" si="2"/>
        <v>0</v>
      </c>
      <c r="O58" s="454"/>
      <c r="P58" s="460">
        <f t="shared" si="3"/>
        <v>0</v>
      </c>
      <c r="Q58" s="454"/>
      <c r="R58" s="454"/>
    </row>
    <row r="59" spans="1:18" s="455" customFormat="1" ht="15.75" customHeight="1" x14ac:dyDescent="0.3">
      <c r="A59" s="453"/>
      <c r="B59" s="835" t="s">
        <v>772</v>
      </c>
      <c r="C59" s="836"/>
      <c r="D59" s="836"/>
      <c r="E59" s="836"/>
      <c r="F59" s="836"/>
      <c r="G59" s="836"/>
      <c r="H59" s="468" t="b">
        <v>0</v>
      </c>
      <c r="I59" s="453"/>
      <c r="J59" s="453"/>
      <c r="K59" s="453"/>
      <c r="L59" s="454"/>
      <c r="M59" s="454"/>
      <c r="N59" s="467" t="str">
        <f t="shared" si="2"/>
        <v>0</v>
      </c>
      <c r="O59" s="454"/>
      <c r="P59" s="460">
        <f t="shared" si="3"/>
        <v>0</v>
      </c>
      <c r="Q59" s="454"/>
      <c r="R59" s="454"/>
    </row>
    <row r="60" spans="1:18" s="455" customFormat="1" ht="15.75" customHeight="1" x14ac:dyDescent="0.3">
      <c r="A60" s="453"/>
      <c r="B60" s="835" t="s">
        <v>773</v>
      </c>
      <c r="C60" s="836"/>
      <c r="D60" s="836"/>
      <c r="E60" s="836"/>
      <c r="F60" s="836"/>
      <c r="G60" s="836"/>
      <c r="H60" s="468" t="b">
        <v>0</v>
      </c>
      <c r="I60" s="453"/>
      <c r="J60" s="453"/>
      <c r="K60" s="453"/>
      <c r="L60" s="454"/>
      <c r="M60" s="454"/>
      <c r="N60" s="467" t="str">
        <f t="shared" si="2"/>
        <v>0</v>
      </c>
      <c r="O60" s="454"/>
      <c r="P60" s="460">
        <f t="shared" si="3"/>
        <v>0</v>
      </c>
      <c r="Q60" s="454"/>
      <c r="R60" s="454"/>
    </row>
    <row r="61" spans="1:18" s="455" customFormat="1" ht="15.75" customHeight="1" x14ac:dyDescent="0.3">
      <c r="A61" s="453"/>
      <c r="B61" s="835" t="s">
        <v>774</v>
      </c>
      <c r="C61" s="836"/>
      <c r="D61" s="836"/>
      <c r="E61" s="836"/>
      <c r="F61" s="836"/>
      <c r="G61" s="836"/>
      <c r="H61" s="468" t="b">
        <v>0</v>
      </c>
      <c r="I61" s="453"/>
      <c r="J61" s="453"/>
      <c r="K61" s="453"/>
      <c r="L61" s="454"/>
      <c r="M61" s="454"/>
      <c r="N61" s="467" t="str">
        <f t="shared" si="2"/>
        <v>0</v>
      </c>
      <c r="O61" s="454"/>
      <c r="P61" s="460">
        <f t="shared" si="3"/>
        <v>0</v>
      </c>
      <c r="Q61" s="454"/>
      <c r="R61" s="454"/>
    </row>
    <row r="62" spans="1:18" s="455" customFormat="1" ht="15.75" customHeight="1" x14ac:dyDescent="0.3">
      <c r="A62" s="453"/>
      <c r="B62" s="835" t="s">
        <v>775</v>
      </c>
      <c r="C62" s="836"/>
      <c r="D62" s="836"/>
      <c r="E62" s="836"/>
      <c r="F62" s="836"/>
      <c r="G62" s="836"/>
      <c r="H62" s="468" t="b">
        <v>0</v>
      </c>
      <c r="I62" s="453"/>
      <c r="J62" s="453"/>
      <c r="K62" s="453"/>
      <c r="L62" s="454"/>
      <c r="M62" s="454"/>
      <c r="N62" s="467" t="str">
        <f t="shared" si="2"/>
        <v>0</v>
      </c>
      <c r="O62" s="454"/>
      <c r="P62" s="460">
        <f t="shared" si="3"/>
        <v>0</v>
      </c>
      <c r="Q62" s="454"/>
      <c r="R62" s="454"/>
    </row>
    <row r="63" spans="1:18" s="455" customFormat="1" ht="15.75" customHeight="1" x14ac:dyDescent="0.3">
      <c r="A63" s="453"/>
      <c r="B63" s="835" t="s">
        <v>776</v>
      </c>
      <c r="C63" s="836"/>
      <c r="D63" s="836"/>
      <c r="E63" s="836"/>
      <c r="F63" s="836"/>
      <c r="G63" s="836"/>
      <c r="H63" s="468" t="b">
        <v>0</v>
      </c>
      <c r="I63" s="453"/>
      <c r="J63" s="453"/>
      <c r="K63" s="453"/>
      <c r="L63" s="454"/>
      <c r="M63" s="454"/>
      <c r="N63" s="467" t="str">
        <f t="shared" si="2"/>
        <v>0</v>
      </c>
      <c r="O63" s="454"/>
      <c r="P63" s="460">
        <f t="shared" si="3"/>
        <v>0</v>
      </c>
      <c r="Q63" s="454"/>
      <c r="R63" s="454"/>
    </row>
    <row r="64" spans="1:18" s="455" customFormat="1" ht="15.75" customHeight="1" x14ac:dyDescent="0.3">
      <c r="A64" s="453"/>
      <c r="B64" s="831" t="s">
        <v>393</v>
      </c>
      <c r="C64" s="832"/>
      <c r="D64" s="832"/>
      <c r="E64" s="832"/>
      <c r="F64" s="832"/>
      <c r="G64" s="832"/>
      <c r="H64" s="469" t="s">
        <v>777</v>
      </c>
      <c r="I64" s="464"/>
      <c r="J64" s="464"/>
      <c r="K64" s="464"/>
      <c r="L64" s="454"/>
      <c r="M64" s="454"/>
      <c r="N64" s="454"/>
      <c r="O64" s="454"/>
      <c r="P64" s="454"/>
      <c r="Q64" s="454"/>
      <c r="R64" s="454"/>
    </row>
    <row r="65" spans="1:18" s="455" customFormat="1" ht="12" customHeight="1" x14ac:dyDescent="0.3">
      <c r="H65" s="470"/>
      <c r="L65" s="454"/>
      <c r="M65" s="454"/>
      <c r="N65" s="454"/>
      <c r="O65" s="454"/>
      <c r="P65" s="454"/>
      <c r="Q65" s="454"/>
      <c r="R65" s="454"/>
    </row>
    <row r="66" spans="1:18" ht="20.100000000000001" customHeight="1" x14ac:dyDescent="0.3"/>
    <row r="67" spans="1:18" ht="30" customHeight="1" x14ac:dyDescent="0.3">
      <c r="A67" s="679" t="s">
        <v>778</v>
      </c>
      <c r="B67" s="679"/>
      <c r="C67" s="679"/>
      <c r="D67" s="679"/>
      <c r="E67" s="679"/>
      <c r="F67" s="679"/>
      <c r="G67" s="679"/>
      <c r="H67" s="679"/>
      <c r="I67" s="679"/>
      <c r="J67" s="679"/>
      <c r="K67" s="679"/>
      <c r="L67" s="418"/>
      <c r="M67" s="418"/>
      <c r="N67" s="85"/>
      <c r="O67" s="73"/>
    </row>
    <row r="68" spans="1:18" ht="18" customHeight="1" x14ac:dyDescent="0.3">
      <c r="A68" s="117"/>
      <c r="B68" s="117"/>
      <c r="C68" s="117"/>
      <c r="D68" s="117"/>
      <c r="I68" s="117"/>
      <c r="J68" s="117"/>
      <c r="K68" s="117"/>
    </row>
    <row r="69" spans="1:18" ht="19.5" customHeight="1" x14ac:dyDescent="0.3">
      <c r="A69" s="117"/>
      <c r="B69" s="117"/>
      <c r="C69" s="117"/>
      <c r="D69" s="117"/>
      <c r="E69" s="833" t="s">
        <v>779</v>
      </c>
      <c r="F69" s="833"/>
      <c r="G69" s="833"/>
      <c r="H69" s="833"/>
      <c r="I69" s="117"/>
      <c r="J69" s="117"/>
      <c r="K69" s="117"/>
    </row>
    <row r="70" spans="1:18" s="475" customFormat="1" ht="27" customHeight="1" x14ac:dyDescent="0.3">
      <c r="A70" s="471"/>
      <c r="B70" s="472" t="str">
        <f>IF(AND(F70&gt;0,F70&lt;3000),"Indicare il valore in euro su base annua","")</f>
        <v/>
      </c>
      <c r="C70" s="471"/>
      <c r="D70" s="471"/>
      <c r="E70" s="834" t="s">
        <v>780</v>
      </c>
      <c r="F70" s="473"/>
      <c r="G70" s="95" t="s">
        <v>781</v>
      </c>
      <c r="H70" s="474"/>
      <c r="I70" s="471"/>
      <c r="J70" s="471"/>
      <c r="K70" s="471"/>
      <c r="O70" s="471"/>
      <c r="P70" s="476"/>
    </row>
    <row r="71" spans="1:18" s="475" customFormat="1" ht="27" customHeight="1" x14ac:dyDescent="0.3">
      <c r="A71" s="471"/>
      <c r="B71" s="472" t="str">
        <f t="shared" ref="B71:B74" si="4">IF(AND(F71&gt;0,F71&lt;3000),"Indicare il valore in euro su base annua","")</f>
        <v/>
      </c>
      <c r="C71" s="471"/>
      <c r="D71" s="471"/>
      <c r="E71" s="834"/>
      <c r="F71" s="473"/>
      <c r="G71" s="95" t="s">
        <v>782</v>
      </c>
      <c r="H71" s="474"/>
      <c r="I71" s="471"/>
      <c r="J71" s="471"/>
      <c r="K71" s="471"/>
      <c r="O71" s="471"/>
      <c r="P71" s="476"/>
    </row>
    <row r="72" spans="1:18" s="475" customFormat="1" ht="27" customHeight="1" x14ac:dyDescent="0.3">
      <c r="A72" s="471"/>
      <c r="B72" s="472" t="str">
        <f t="shared" si="4"/>
        <v/>
      </c>
      <c r="C72" s="471"/>
      <c r="D72" s="471"/>
      <c r="E72" s="834"/>
      <c r="F72" s="473"/>
      <c r="G72" s="95" t="s">
        <v>783</v>
      </c>
      <c r="H72" s="474"/>
      <c r="I72" s="471"/>
      <c r="J72" s="471"/>
      <c r="K72" s="471"/>
      <c r="O72" s="471"/>
      <c r="P72" s="476"/>
    </row>
    <row r="73" spans="1:18" s="117" customFormat="1" ht="19.5" customHeight="1" x14ac:dyDescent="0.3">
      <c r="B73" s="477"/>
      <c r="L73" s="113"/>
      <c r="M73" s="113"/>
      <c r="N73" s="113"/>
      <c r="Q73" s="113"/>
      <c r="R73" s="113"/>
    </row>
    <row r="74" spans="1:18" ht="20.100000000000001" customHeight="1" x14ac:dyDescent="0.3">
      <c r="A74" s="117"/>
      <c r="B74" s="472" t="str">
        <f t="shared" si="4"/>
        <v/>
      </c>
      <c r="C74" s="117"/>
      <c r="D74" s="117"/>
      <c r="E74" s="478" t="s">
        <v>784</v>
      </c>
      <c r="F74" s="473"/>
      <c r="G74" s="117"/>
      <c r="H74" s="117"/>
      <c r="I74" s="117"/>
      <c r="J74" s="117"/>
      <c r="K74" s="117"/>
      <c r="P74" s="479"/>
    </row>
    <row r="75" spans="1:18" s="117" customFormat="1" ht="19.5" customHeight="1" x14ac:dyDescent="0.3">
      <c r="L75" s="113"/>
      <c r="M75" s="113"/>
      <c r="N75" s="113"/>
      <c r="Q75" s="113"/>
      <c r="R75" s="113"/>
    </row>
    <row r="76" spans="1:18" s="117" customFormat="1" ht="30" customHeight="1" x14ac:dyDescent="0.3">
      <c r="A76" s="679" t="s">
        <v>785</v>
      </c>
      <c r="B76" s="679"/>
      <c r="C76" s="679"/>
      <c r="D76" s="679"/>
      <c r="E76" s="679"/>
      <c r="F76" s="679"/>
      <c r="G76" s="679"/>
      <c r="H76" s="679"/>
      <c r="I76" s="679"/>
      <c r="J76" s="679"/>
      <c r="K76" s="679"/>
      <c r="L76" s="418"/>
      <c r="M76" s="418"/>
      <c r="N76" s="85"/>
      <c r="O76" s="73"/>
      <c r="Q76" s="113"/>
      <c r="R76" s="113"/>
    </row>
    <row r="77" spans="1:18" s="117" customFormat="1" ht="20.100000000000001" customHeight="1" x14ac:dyDescent="0.3">
      <c r="F77" s="436" t="s">
        <v>786</v>
      </c>
      <c r="L77" s="113"/>
      <c r="M77" s="113"/>
      <c r="N77" s="113"/>
      <c r="Q77" s="113"/>
      <c r="R77" s="113"/>
    </row>
    <row r="78" spans="1:18" s="117" customFormat="1" ht="20.100000000000001" customHeight="1" x14ac:dyDescent="0.3">
      <c r="E78" s="478"/>
      <c r="F78" s="441"/>
      <c r="L78" s="113"/>
      <c r="M78" s="113"/>
      <c r="N78" s="113"/>
      <c r="P78" s="480"/>
      <c r="Q78" s="113"/>
      <c r="R78" s="113"/>
    </row>
    <row r="79" spans="1:18" s="117" customFormat="1" ht="20.100000000000001" customHeight="1" x14ac:dyDescent="0.3">
      <c r="L79" s="113"/>
      <c r="M79" s="113"/>
      <c r="N79" s="113"/>
      <c r="Q79" s="113"/>
      <c r="R79" s="113"/>
    </row>
    <row r="80" spans="1:18" s="117" customFormat="1" ht="20.100000000000001" customHeight="1" x14ac:dyDescent="0.3">
      <c r="A80" s="679" t="s">
        <v>787</v>
      </c>
      <c r="B80" s="679"/>
      <c r="C80" s="679"/>
      <c r="D80" s="679"/>
      <c r="E80" s="679"/>
      <c r="F80" s="679"/>
      <c r="G80" s="679"/>
      <c r="H80" s="679"/>
      <c r="I80" s="679"/>
      <c r="J80" s="679"/>
      <c r="K80" s="679"/>
      <c r="L80" s="113"/>
      <c r="M80" s="113"/>
      <c r="N80" s="113"/>
      <c r="Q80" s="113"/>
      <c r="R80" s="113"/>
    </row>
    <row r="81" spans="1:18" ht="20.100000000000001" customHeight="1" x14ac:dyDescent="0.3">
      <c r="A81" s="830"/>
      <c r="B81" s="830"/>
      <c r="C81" s="830"/>
      <c r="D81" s="830"/>
      <c r="E81" s="830"/>
      <c r="F81" s="830"/>
      <c r="G81" s="830"/>
      <c r="H81" s="626" t="s">
        <v>8</v>
      </c>
      <c r="I81" s="337" t="b">
        <v>0</v>
      </c>
      <c r="J81" s="626" t="s">
        <v>9</v>
      </c>
      <c r="K81" s="337" t="b">
        <v>0</v>
      </c>
      <c r="L81" s="428"/>
      <c r="M81" s="428"/>
      <c r="N81" s="428"/>
      <c r="O81" s="423"/>
    </row>
    <row r="82" spans="1:18" ht="12.75" customHeight="1" x14ac:dyDescent="0.3">
      <c r="A82" s="426"/>
      <c r="B82" s="426"/>
      <c r="C82" s="426"/>
      <c r="D82" s="426"/>
      <c r="E82" s="87" t="s">
        <v>788</v>
      </c>
      <c r="F82" s="426"/>
      <c r="G82" s="426"/>
      <c r="H82" s="626"/>
      <c r="I82" s="337" t="b">
        <v>0</v>
      </c>
      <c r="J82" s="626"/>
      <c r="K82" s="337" t="b">
        <v>0</v>
      </c>
      <c r="L82" s="37" t="str">
        <f>IF(I82+K82&gt;1,"scegliere una sola opzione","")</f>
        <v/>
      </c>
      <c r="N82" s="429" t="str">
        <f>IF($I$82=TRUE,"1","0")</f>
        <v>0</v>
      </c>
      <c r="O82" s="429" t="str">
        <f>IF($K$82=TRUE,"1","0")</f>
        <v>0</v>
      </c>
      <c r="P82" s="460">
        <f>N82*1</f>
        <v>0</v>
      </c>
      <c r="Q82" s="430">
        <f>O82*1</f>
        <v>0</v>
      </c>
    </row>
    <row r="83" spans="1:18" s="621" customFormat="1" ht="20.100000000000001" customHeight="1" x14ac:dyDescent="0.3">
      <c r="D83" s="75"/>
      <c r="E83" s="622"/>
      <c r="H83" s="627"/>
      <c r="I83" s="623"/>
      <c r="J83" s="628"/>
      <c r="K83" s="628"/>
      <c r="L83" s="624"/>
      <c r="M83" s="624"/>
      <c r="N83" s="625"/>
      <c r="P83" s="607"/>
      <c r="Q83" s="624"/>
      <c r="R83" s="624"/>
    </row>
    <row r="84" spans="1:18" s="117" customFormat="1" ht="20.100000000000001" customHeight="1" x14ac:dyDescent="0.3">
      <c r="F84" s="481" t="s">
        <v>789</v>
      </c>
      <c r="L84" s="113"/>
      <c r="M84" s="113"/>
      <c r="N84" s="113"/>
      <c r="Q84" s="113"/>
      <c r="R84" s="113"/>
    </row>
    <row r="85" spans="1:18" s="117" customFormat="1" ht="20.100000000000001" customHeight="1" x14ac:dyDescent="0.3">
      <c r="F85" s="473"/>
      <c r="L85" s="113"/>
      <c r="M85" s="113"/>
      <c r="P85" s="482" t="str">
        <f>IF(F85="","",F85)</f>
        <v/>
      </c>
      <c r="Q85" s="113"/>
      <c r="R85" s="113"/>
    </row>
    <row r="86" spans="1:18" s="117" customFormat="1" ht="20.100000000000001" customHeight="1" x14ac:dyDescent="0.3">
      <c r="L86" s="113"/>
      <c r="M86" s="113"/>
      <c r="N86" s="113"/>
      <c r="Q86" s="113"/>
      <c r="R86" s="113"/>
    </row>
    <row r="87" spans="1:18" s="117" customFormat="1" ht="72" customHeight="1" x14ac:dyDescent="0.3">
      <c r="A87" s="808" t="s">
        <v>547</v>
      </c>
      <c r="B87" s="808"/>
      <c r="C87" s="808"/>
      <c r="D87" s="808"/>
      <c r="E87" s="808"/>
      <c r="F87" s="808"/>
      <c r="G87" s="808"/>
      <c r="H87" s="808"/>
      <c r="I87" s="808"/>
      <c r="J87" s="808"/>
      <c r="K87" s="808"/>
      <c r="L87" s="113"/>
      <c r="M87" s="113"/>
      <c r="N87" s="113"/>
      <c r="Q87" s="113"/>
      <c r="R87" s="113"/>
    </row>
    <row r="88" spans="1:18" s="117" customFormat="1" ht="20.100000000000001" hidden="1" customHeight="1" x14ac:dyDescent="0.3">
      <c r="L88" s="113"/>
      <c r="M88" s="113"/>
      <c r="N88" s="113"/>
      <c r="Q88" s="113"/>
      <c r="R88" s="113"/>
    </row>
    <row r="89" spans="1:18" s="117" customFormat="1" ht="20.100000000000001" hidden="1" customHeight="1" x14ac:dyDescent="0.3">
      <c r="L89" s="113"/>
      <c r="M89" s="113"/>
      <c r="N89" s="113"/>
      <c r="Q89" s="113"/>
      <c r="R89" s="113"/>
    </row>
    <row r="90" spans="1:18" s="117" customFormat="1" ht="20.100000000000001" hidden="1" customHeight="1" x14ac:dyDescent="0.3">
      <c r="L90" s="113"/>
      <c r="M90" s="113"/>
      <c r="N90" s="113"/>
      <c r="Q90" s="113"/>
      <c r="R90" s="113"/>
    </row>
    <row r="91" spans="1:18" s="117" customFormat="1" ht="20.100000000000001" hidden="1" customHeight="1" x14ac:dyDescent="0.3">
      <c r="L91" s="113"/>
      <c r="M91" s="113"/>
      <c r="N91" s="113"/>
      <c r="Q91" s="113"/>
      <c r="R91" s="113"/>
    </row>
    <row r="92" spans="1:18" ht="20.100000000000001" hidden="1" customHeight="1" x14ac:dyDescent="0.3">
      <c r="A92" s="117"/>
      <c r="B92" s="117"/>
      <c r="C92" s="117"/>
      <c r="D92" s="117"/>
      <c r="E92" s="117"/>
      <c r="F92" s="117"/>
      <c r="G92" s="117"/>
      <c r="H92" s="117"/>
      <c r="I92" s="117"/>
      <c r="J92" s="117"/>
      <c r="K92" s="117"/>
    </row>
    <row r="93" spans="1:18" ht="20.100000000000001" hidden="1" customHeight="1" x14ac:dyDescent="0.3">
      <c r="A93" s="117"/>
      <c r="B93" s="117"/>
      <c r="C93" s="117"/>
      <c r="D93" s="117"/>
      <c r="E93" s="117"/>
      <c r="F93" s="117"/>
      <c r="G93" s="117"/>
      <c r="H93" s="117"/>
      <c r="I93" s="117"/>
      <c r="J93" s="117"/>
      <c r="K93" s="117"/>
    </row>
    <row r="94" spans="1:18" ht="20.100000000000001" hidden="1" customHeight="1" x14ac:dyDescent="0.3">
      <c r="A94" s="117"/>
      <c r="B94" s="117"/>
      <c r="C94" s="117"/>
      <c r="D94" s="117"/>
      <c r="E94" s="117"/>
      <c r="F94" s="117"/>
      <c r="G94" s="117"/>
      <c r="H94" s="117"/>
      <c r="I94" s="117"/>
      <c r="J94" s="117"/>
      <c r="K94" s="117"/>
    </row>
    <row r="95" spans="1:18" ht="20.100000000000001" hidden="1" customHeight="1" x14ac:dyDescent="0.3">
      <c r="A95" s="117"/>
      <c r="B95" s="117"/>
      <c r="C95" s="117"/>
      <c r="D95" s="117"/>
      <c r="E95" s="117"/>
      <c r="F95" s="117"/>
      <c r="G95" s="117"/>
      <c r="H95" s="117"/>
      <c r="I95" s="117"/>
      <c r="J95" s="117"/>
      <c r="K95" s="117"/>
    </row>
    <row r="96" spans="1:18" ht="20.100000000000001" hidden="1" customHeight="1" x14ac:dyDescent="0.3">
      <c r="A96" s="117"/>
      <c r="B96" s="117"/>
      <c r="C96" s="117"/>
      <c r="D96" s="117"/>
      <c r="E96" s="117"/>
      <c r="F96" s="117"/>
      <c r="G96" s="117"/>
      <c r="H96" s="117"/>
      <c r="I96" s="117"/>
      <c r="J96" s="117"/>
      <c r="K96" s="117"/>
    </row>
    <row r="97" spans="1:11" ht="20.100000000000001" hidden="1" customHeight="1" x14ac:dyDescent="0.3">
      <c r="A97" s="117"/>
      <c r="B97" s="117"/>
      <c r="C97" s="117"/>
      <c r="D97" s="117"/>
      <c r="E97" s="117"/>
      <c r="F97" s="117"/>
      <c r="G97" s="117"/>
      <c r="H97" s="117"/>
      <c r="I97" s="117"/>
      <c r="J97" s="117"/>
      <c r="K97" s="117"/>
    </row>
    <row r="98" spans="1:11" ht="20.100000000000001" hidden="1" customHeight="1" x14ac:dyDescent="0.3">
      <c r="A98" s="117"/>
      <c r="B98" s="117"/>
      <c r="C98" s="117"/>
      <c r="D98" s="117"/>
      <c r="E98" s="117"/>
      <c r="F98" s="117"/>
      <c r="G98" s="117"/>
      <c r="H98" s="117"/>
      <c r="I98" s="117"/>
      <c r="J98" s="117"/>
      <c r="K98" s="117"/>
    </row>
    <row r="99" spans="1:11" ht="20.100000000000001" hidden="1" customHeight="1" x14ac:dyDescent="0.3">
      <c r="A99" s="117"/>
      <c r="B99" s="117"/>
      <c r="C99" s="117"/>
      <c r="D99" s="117"/>
      <c r="E99" s="117"/>
      <c r="F99" s="117"/>
      <c r="G99" s="117"/>
      <c r="H99" s="117"/>
      <c r="I99" s="117"/>
      <c r="J99" s="117"/>
      <c r="K99" s="117"/>
    </row>
    <row r="100" spans="1:11" ht="20.100000000000001" hidden="1" customHeight="1" x14ac:dyDescent="0.3">
      <c r="A100" s="117"/>
      <c r="B100" s="117"/>
      <c r="C100" s="117"/>
      <c r="D100" s="117"/>
      <c r="E100" s="117"/>
      <c r="F100" s="117"/>
      <c r="G100" s="117"/>
      <c r="H100" s="117"/>
      <c r="I100" s="117"/>
      <c r="J100" s="117"/>
      <c r="K100" s="117"/>
    </row>
    <row r="101" spans="1:11" ht="20.100000000000001" hidden="1" customHeight="1" x14ac:dyDescent="0.3">
      <c r="A101" s="117"/>
      <c r="B101" s="117"/>
      <c r="C101" s="117"/>
      <c r="D101" s="117"/>
      <c r="E101" s="117"/>
      <c r="F101" s="117"/>
      <c r="G101" s="117"/>
      <c r="H101" s="117"/>
      <c r="I101" s="117"/>
      <c r="J101" s="117"/>
      <c r="K101" s="117"/>
    </row>
    <row r="102" spans="1:11" ht="20.100000000000001" hidden="1" customHeight="1" x14ac:dyDescent="0.3">
      <c r="A102" s="117"/>
      <c r="B102" s="117"/>
      <c r="C102" s="117"/>
      <c r="D102" s="117"/>
      <c r="E102" s="117"/>
      <c r="F102" s="117"/>
      <c r="G102" s="117"/>
      <c r="H102" s="117"/>
      <c r="I102" s="117"/>
      <c r="J102" s="117"/>
      <c r="K102" s="117"/>
    </row>
    <row r="103" spans="1:11" ht="20.100000000000001" hidden="1" customHeight="1" x14ac:dyDescent="0.3">
      <c r="A103" s="117"/>
      <c r="B103" s="117"/>
      <c r="C103" s="117"/>
      <c r="D103" s="117"/>
      <c r="E103" s="117"/>
      <c r="F103" s="117"/>
      <c r="G103" s="117"/>
      <c r="H103" s="117"/>
      <c r="I103" s="117"/>
      <c r="J103" s="117"/>
      <c r="K103" s="117"/>
    </row>
    <row r="104" spans="1:11" ht="20.100000000000001" hidden="1" customHeight="1" x14ac:dyDescent="0.3">
      <c r="A104" s="117"/>
      <c r="B104" s="117"/>
      <c r="C104" s="117"/>
      <c r="D104" s="117"/>
      <c r="E104" s="117"/>
      <c r="F104" s="117"/>
      <c r="G104" s="117"/>
      <c r="H104" s="117"/>
      <c r="I104" s="117"/>
      <c r="J104" s="117"/>
      <c r="K104" s="117"/>
    </row>
    <row r="105" spans="1:11" ht="20.100000000000001" hidden="1" customHeight="1" x14ac:dyDescent="0.3">
      <c r="A105" s="117"/>
      <c r="B105" s="117"/>
      <c r="C105" s="117"/>
      <c r="D105" s="117"/>
      <c r="E105" s="117"/>
      <c r="F105" s="117"/>
      <c r="G105" s="117"/>
      <c r="H105" s="117"/>
      <c r="I105" s="117"/>
      <c r="J105" s="117"/>
      <c r="K105" s="117"/>
    </row>
    <row r="106" spans="1:11" ht="20.100000000000001" hidden="1" customHeight="1" x14ac:dyDescent="0.3">
      <c r="A106" s="117"/>
      <c r="B106" s="117"/>
      <c r="C106" s="117"/>
      <c r="D106" s="117"/>
      <c r="E106" s="117"/>
      <c r="F106" s="117"/>
      <c r="G106" s="117"/>
      <c r="H106" s="117"/>
      <c r="I106" s="117"/>
      <c r="J106" s="117"/>
      <c r="K106" s="117"/>
    </row>
    <row r="107" spans="1:11" ht="20.100000000000001" hidden="1" customHeight="1" x14ac:dyDescent="0.3">
      <c r="A107" s="117"/>
      <c r="B107" s="117"/>
      <c r="C107" s="117"/>
      <c r="D107" s="117"/>
      <c r="E107" s="117"/>
      <c r="F107" s="117"/>
      <c r="G107" s="117"/>
      <c r="H107" s="117"/>
      <c r="I107" s="117"/>
      <c r="J107" s="117"/>
      <c r="K107" s="117"/>
    </row>
    <row r="108" spans="1:11" ht="20.100000000000001" hidden="1" customHeight="1" x14ac:dyDescent="0.3">
      <c r="A108" s="117"/>
      <c r="B108" s="117"/>
      <c r="C108" s="117"/>
      <c r="D108" s="117"/>
      <c r="E108" s="117"/>
      <c r="F108" s="117"/>
      <c r="G108" s="117"/>
      <c r="H108" s="117"/>
      <c r="I108" s="117"/>
      <c r="J108" s="117"/>
      <c r="K108" s="117"/>
    </row>
    <row r="109" spans="1:11" ht="20.100000000000001" hidden="1" customHeight="1" x14ac:dyDescent="0.3">
      <c r="A109" s="117"/>
      <c r="B109" s="117"/>
      <c r="C109" s="117"/>
      <c r="D109" s="117"/>
      <c r="E109" s="117"/>
      <c r="F109" s="117"/>
      <c r="G109" s="117"/>
      <c r="H109" s="117"/>
      <c r="I109" s="117"/>
      <c r="J109" s="117"/>
      <c r="K109" s="117"/>
    </row>
    <row r="110" spans="1:11" ht="20.100000000000001" hidden="1" customHeight="1" x14ac:dyDescent="0.3">
      <c r="A110" s="117"/>
      <c r="B110" s="117"/>
      <c r="C110" s="117"/>
      <c r="D110" s="117"/>
      <c r="E110" s="117"/>
      <c r="F110" s="117"/>
      <c r="G110" s="117"/>
      <c r="H110" s="117"/>
      <c r="I110" s="117"/>
      <c r="J110" s="117"/>
      <c r="K110" s="117"/>
    </row>
    <row r="111" spans="1:11" ht="20.100000000000001" hidden="1" customHeight="1" x14ac:dyDescent="0.3">
      <c r="A111" s="117"/>
      <c r="B111" s="117"/>
      <c r="C111" s="117"/>
      <c r="D111" s="117"/>
      <c r="E111" s="117"/>
      <c r="F111" s="117"/>
      <c r="G111" s="117"/>
      <c r="H111" s="117"/>
      <c r="I111" s="117"/>
      <c r="J111" s="117"/>
      <c r="K111" s="117"/>
    </row>
    <row r="112" spans="1:11" ht="20.100000000000001" hidden="1" customHeight="1" x14ac:dyDescent="0.3">
      <c r="A112" s="117"/>
      <c r="B112" s="117"/>
      <c r="C112" s="117"/>
      <c r="D112" s="117"/>
      <c r="E112" s="117"/>
      <c r="F112" s="117"/>
      <c r="G112" s="117"/>
      <c r="H112" s="117"/>
      <c r="I112" s="117"/>
      <c r="J112" s="117"/>
      <c r="K112" s="117"/>
    </row>
    <row r="113" spans="1:11" ht="20.100000000000001" hidden="1" customHeight="1" x14ac:dyDescent="0.3">
      <c r="A113" s="117"/>
      <c r="B113" s="117"/>
      <c r="C113" s="117"/>
      <c r="D113" s="117"/>
      <c r="E113" s="117"/>
      <c r="F113" s="117"/>
      <c r="G113" s="117"/>
      <c r="H113" s="117"/>
      <c r="I113" s="117"/>
      <c r="J113" s="117"/>
      <c r="K113" s="117"/>
    </row>
    <row r="114" spans="1:11" ht="20.100000000000001" hidden="1" customHeight="1" x14ac:dyDescent="0.3">
      <c r="A114" s="117"/>
      <c r="B114" s="117"/>
      <c r="C114" s="117"/>
      <c r="D114" s="117"/>
      <c r="E114" s="117"/>
      <c r="F114" s="117"/>
      <c r="G114" s="117"/>
      <c r="H114" s="117"/>
      <c r="I114" s="117"/>
      <c r="J114" s="117"/>
      <c r="K114" s="117"/>
    </row>
    <row r="115" spans="1:11" ht="20.100000000000001" hidden="1" customHeight="1" x14ac:dyDescent="0.3">
      <c r="A115" s="117"/>
      <c r="B115" s="117"/>
      <c r="C115" s="117"/>
      <c r="D115" s="117"/>
      <c r="E115" s="117"/>
      <c r="F115" s="117"/>
      <c r="G115" s="117"/>
      <c r="H115" s="117"/>
      <c r="I115" s="117"/>
      <c r="J115" s="117"/>
      <c r="K115" s="117"/>
    </row>
    <row r="116" spans="1:11" ht="20.100000000000001" hidden="1" customHeight="1" x14ac:dyDescent="0.3">
      <c r="A116" s="117"/>
      <c r="B116" s="117"/>
      <c r="C116" s="117"/>
      <c r="D116" s="117"/>
      <c r="E116" s="117"/>
      <c r="F116" s="117"/>
      <c r="G116" s="117"/>
      <c r="H116" s="117"/>
      <c r="I116" s="117"/>
      <c r="J116" s="117"/>
      <c r="K116" s="117"/>
    </row>
    <row r="117" spans="1:11" ht="20.100000000000001" hidden="1" customHeight="1" x14ac:dyDescent="0.3">
      <c r="A117" s="117"/>
      <c r="B117" s="117"/>
      <c r="C117" s="117"/>
      <c r="D117" s="117"/>
      <c r="E117" s="117"/>
      <c r="F117" s="117"/>
      <c r="G117" s="117"/>
      <c r="H117" s="117"/>
      <c r="I117" s="117"/>
      <c r="J117" s="117"/>
      <c r="K117" s="117"/>
    </row>
    <row r="118" spans="1:11" ht="20.100000000000001" hidden="1" customHeight="1" x14ac:dyDescent="0.3">
      <c r="A118" s="117"/>
      <c r="B118" s="117"/>
      <c r="C118" s="117"/>
      <c r="D118" s="117"/>
      <c r="E118" s="117"/>
      <c r="F118" s="117"/>
      <c r="G118" s="117"/>
      <c r="H118" s="117"/>
      <c r="I118" s="117"/>
      <c r="J118" s="117"/>
      <c r="K118" s="117"/>
    </row>
    <row r="119" spans="1:11" ht="20.100000000000001" hidden="1" customHeight="1" x14ac:dyDescent="0.3">
      <c r="A119" s="117"/>
      <c r="B119" s="117"/>
      <c r="C119" s="117"/>
      <c r="D119" s="117"/>
      <c r="E119" s="117"/>
      <c r="F119" s="117"/>
      <c r="G119" s="117"/>
      <c r="H119" s="117"/>
      <c r="I119" s="117"/>
      <c r="J119" s="117"/>
      <c r="K119" s="117"/>
    </row>
    <row r="120" spans="1:11" ht="20.100000000000001" hidden="1" customHeight="1" x14ac:dyDescent="0.3">
      <c r="A120" s="117"/>
      <c r="B120" s="117"/>
      <c r="C120" s="117"/>
      <c r="D120" s="117"/>
      <c r="E120" s="117"/>
      <c r="F120" s="117"/>
      <c r="G120" s="117"/>
      <c r="H120" s="117"/>
      <c r="I120" s="117"/>
      <c r="J120" s="117"/>
      <c r="K120" s="117"/>
    </row>
    <row r="121" spans="1:11" ht="20.100000000000001" hidden="1" customHeight="1" x14ac:dyDescent="0.3">
      <c r="A121" s="117"/>
      <c r="B121" s="117"/>
      <c r="C121" s="117"/>
      <c r="D121" s="117"/>
      <c r="E121" s="117"/>
      <c r="F121" s="117"/>
      <c r="G121" s="117"/>
      <c r="H121" s="117"/>
      <c r="I121" s="117"/>
      <c r="J121" s="117"/>
      <c r="K121" s="117"/>
    </row>
    <row r="122" spans="1:11" ht="20.100000000000001" hidden="1" customHeight="1" x14ac:dyDescent="0.3">
      <c r="A122" s="117"/>
      <c r="B122" s="117"/>
      <c r="C122" s="117"/>
      <c r="D122" s="117"/>
      <c r="E122" s="117"/>
      <c r="F122" s="117"/>
      <c r="G122" s="117"/>
      <c r="H122" s="117"/>
      <c r="I122" s="117"/>
      <c r="J122" s="117"/>
      <c r="K122" s="117"/>
    </row>
    <row r="123" spans="1:11" ht="20.100000000000001" hidden="1" customHeight="1" x14ac:dyDescent="0.3">
      <c r="A123" s="117"/>
      <c r="B123" s="117"/>
      <c r="C123" s="117"/>
      <c r="D123" s="117"/>
      <c r="E123" s="117"/>
      <c r="F123" s="117"/>
      <c r="G123" s="117"/>
      <c r="H123" s="117"/>
      <c r="I123" s="117"/>
      <c r="J123" s="117"/>
      <c r="K123" s="117"/>
    </row>
    <row r="124" spans="1:11" ht="20.100000000000001" hidden="1" customHeight="1" x14ac:dyDescent="0.3">
      <c r="A124" s="117"/>
      <c r="B124" s="117"/>
      <c r="C124" s="117"/>
      <c r="D124" s="117"/>
      <c r="E124" s="117"/>
      <c r="F124" s="117"/>
      <c r="G124" s="117"/>
      <c r="H124" s="117"/>
      <c r="I124" s="117"/>
      <c r="J124" s="117"/>
      <c r="K124" s="117"/>
    </row>
    <row r="125" spans="1:11" ht="20.100000000000001" hidden="1" customHeight="1" x14ac:dyDescent="0.3">
      <c r="A125" s="117"/>
      <c r="B125" s="117"/>
      <c r="C125" s="117"/>
      <c r="D125" s="117"/>
      <c r="E125" s="117"/>
      <c r="F125" s="117"/>
      <c r="G125" s="117"/>
      <c r="H125" s="117"/>
      <c r="I125" s="117"/>
      <c r="J125" s="117"/>
      <c r="K125" s="117"/>
    </row>
    <row r="126" spans="1:11" ht="20.100000000000001" hidden="1" customHeight="1" x14ac:dyDescent="0.3">
      <c r="A126" s="117"/>
      <c r="B126" s="117"/>
      <c r="C126" s="117"/>
      <c r="D126" s="117"/>
      <c r="E126" s="117"/>
      <c r="F126" s="117"/>
      <c r="G126" s="117"/>
      <c r="H126" s="117"/>
      <c r="I126" s="117"/>
      <c r="J126" s="117"/>
      <c r="K126" s="117"/>
    </row>
    <row r="127" spans="1:11" ht="20.100000000000001" hidden="1" customHeight="1" x14ac:dyDescent="0.3">
      <c r="A127" s="117"/>
      <c r="B127" s="117"/>
      <c r="C127" s="117"/>
      <c r="D127" s="117"/>
      <c r="E127" s="117"/>
      <c r="F127" s="117"/>
      <c r="G127" s="117"/>
      <c r="H127" s="117"/>
      <c r="I127" s="117"/>
      <c r="J127" s="117"/>
      <c r="K127" s="117"/>
    </row>
    <row r="128" spans="1:11" ht="20.100000000000001" hidden="1" customHeight="1" x14ac:dyDescent="0.3">
      <c r="A128" s="117"/>
      <c r="B128" s="117"/>
      <c r="C128" s="117"/>
      <c r="D128" s="117"/>
      <c r="E128" s="117"/>
      <c r="F128" s="117"/>
      <c r="G128" s="117"/>
      <c r="H128" s="117"/>
      <c r="I128" s="117"/>
      <c r="J128" s="117"/>
      <c r="K128" s="117"/>
    </row>
    <row r="129" spans="1:11" ht="20.100000000000001" hidden="1" customHeight="1" x14ac:dyDescent="0.3">
      <c r="A129" s="117"/>
      <c r="B129" s="117"/>
      <c r="C129" s="117"/>
      <c r="D129" s="117"/>
      <c r="E129" s="117"/>
      <c r="F129" s="117"/>
      <c r="G129" s="117"/>
      <c r="H129" s="117"/>
      <c r="I129" s="117"/>
      <c r="J129" s="117"/>
      <c r="K129" s="117"/>
    </row>
    <row r="130" spans="1:11" ht="20.100000000000001" hidden="1" customHeight="1" x14ac:dyDescent="0.3">
      <c r="A130" s="117"/>
      <c r="B130" s="117"/>
      <c r="C130" s="117"/>
      <c r="D130" s="117"/>
      <c r="E130" s="117"/>
      <c r="F130" s="117"/>
      <c r="G130" s="117"/>
      <c r="H130" s="117"/>
      <c r="I130" s="117"/>
      <c r="J130" s="117"/>
      <c r="K130" s="117"/>
    </row>
    <row r="131" spans="1:11" ht="20.100000000000001" hidden="1" customHeight="1" x14ac:dyDescent="0.3">
      <c r="A131" s="117"/>
      <c r="B131" s="117"/>
      <c r="C131" s="117"/>
      <c r="D131" s="117"/>
      <c r="E131" s="117"/>
      <c r="F131" s="117"/>
      <c r="G131" s="117"/>
      <c r="H131" s="117"/>
      <c r="I131" s="117"/>
      <c r="J131" s="117"/>
      <c r="K131" s="117"/>
    </row>
    <row r="132" spans="1:11" ht="20.100000000000001" hidden="1" customHeight="1" x14ac:dyDescent="0.3">
      <c r="A132" s="117"/>
      <c r="B132" s="117"/>
      <c r="C132" s="117"/>
      <c r="D132" s="117"/>
      <c r="E132" s="117"/>
      <c r="F132" s="117"/>
      <c r="G132" s="117"/>
      <c r="H132" s="117"/>
      <c r="I132" s="117"/>
      <c r="J132" s="117"/>
      <c r="K132" s="117"/>
    </row>
    <row r="133" spans="1:11" ht="20.100000000000001" hidden="1" customHeight="1" x14ac:dyDescent="0.3">
      <c r="A133" s="117"/>
      <c r="B133" s="117"/>
      <c r="C133" s="117"/>
      <c r="D133" s="117"/>
      <c r="E133" s="117"/>
      <c r="F133" s="117"/>
      <c r="G133" s="117"/>
      <c r="H133" s="117"/>
      <c r="I133" s="117"/>
      <c r="J133" s="117"/>
      <c r="K133" s="117"/>
    </row>
    <row r="134" spans="1:11" ht="20.100000000000001" hidden="1" customHeight="1" x14ac:dyDescent="0.3">
      <c r="A134" s="117"/>
      <c r="B134" s="117"/>
      <c r="C134" s="117"/>
      <c r="D134" s="117"/>
      <c r="E134" s="117"/>
      <c r="F134" s="117"/>
      <c r="G134" s="117"/>
      <c r="H134" s="117"/>
      <c r="I134" s="117"/>
      <c r="J134" s="117"/>
      <c r="K134" s="117"/>
    </row>
    <row r="135" spans="1:11" ht="20.100000000000001" hidden="1" customHeight="1" x14ac:dyDescent="0.3">
      <c r="A135" s="117"/>
      <c r="B135" s="117"/>
      <c r="C135" s="117"/>
      <c r="D135" s="117"/>
      <c r="E135" s="117"/>
      <c r="F135" s="117"/>
      <c r="G135" s="117"/>
      <c r="H135" s="117"/>
      <c r="I135" s="117"/>
      <c r="J135" s="117"/>
      <c r="K135" s="117"/>
    </row>
    <row r="136" spans="1:11" ht="20.100000000000001" hidden="1" customHeight="1" x14ac:dyDescent="0.3">
      <c r="A136" s="117"/>
      <c r="B136" s="117"/>
      <c r="C136" s="117"/>
      <c r="D136" s="117"/>
      <c r="E136" s="117"/>
      <c r="F136" s="117"/>
      <c r="G136" s="117"/>
      <c r="H136" s="117"/>
      <c r="I136" s="117"/>
      <c r="J136" s="117"/>
      <c r="K136" s="117"/>
    </row>
    <row r="137" spans="1:11" ht="20.100000000000001" hidden="1" customHeight="1" x14ac:dyDescent="0.3">
      <c r="A137" s="117"/>
      <c r="B137" s="117"/>
      <c r="C137" s="117"/>
      <c r="D137" s="117"/>
      <c r="E137" s="117"/>
      <c r="F137" s="117"/>
      <c r="G137" s="117"/>
      <c r="H137" s="117"/>
      <c r="I137" s="117"/>
      <c r="J137" s="117"/>
      <c r="K137" s="117"/>
    </row>
    <row r="138" spans="1:11" ht="20.100000000000001" hidden="1" customHeight="1" x14ac:dyDescent="0.3">
      <c r="A138" s="117"/>
      <c r="B138" s="117"/>
      <c r="C138" s="117"/>
      <c r="D138" s="117"/>
      <c r="E138" s="117"/>
      <c r="F138" s="117"/>
      <c r="G138" s="117"/>
      <c r="H138" s="117"/>
      <c r="I138" s="117"/>
      <c r="J138" s="117"/>
      <c r="K138" s="117"/>
    </row>
    <row r="139" spans="1:11" ht="20.100000000000001" hidden="1" customHeight="1" x14ac:dyDescent="0.3">
      <c r="A139" s="117"/>
      <c r="B139" s="117"/>
      <c r="C139" s="117"/>
      <c r="D139" s="117"/>
      <c r="E139" s="117"/>
      <c r="F139" s="117"/>
      <c r="G139" s="117"/>
      <c r="H139" s="117"/>
      <c r="I139" s="117"/>
      <c r="J139" s="117"/>
      <c r="K139" s="117"/>
    </row>
    <row r="140" spans="1:11" ht="20.100000000000001" hidden="1" customHeight="1" x14ac:dyDescent="0.3">
      <c r="A140" s="117"/>
      <c r="B140" s="117"/>
      <c r="C140" s="117"/>
      <c r="D140" s="117"/>
      <c r="E140" s="117"/>
      <c r="F140" s="117"/>
      <c r="G140" s="117"/>
      <c r="H140" s="117"/>
      <c r="I140" s="117"/>
      <c r="J140" s="117"/>
      <c r="K140" s="117"/>
    </row>
    <row r="141" spans="1:11" ht="20.100000000000001" hidden="1" customHeight="1" x14ac:dyDescent="0.3">
      <c r="A141" s="117"/>
      <c r="B141" s="117"/>
      <c r="C141" s="117"/>
      <c r="D141" s="117"/>
      <c r="E141" s="117"/>
      <c r="F141" s="117"/>
      <c r="G141" s="117"/>
      <c r="H141" s="117"/>
      <c r="I141" s="117"/>
      <c r="J141" s="117"/>
      <c r="K141" s="117"/>
    </row>
    <row r="142" spans="1:11" ht="20.100000000000001" hidden="1" customHeight="1" x14ac:dyDescent="0.3">
      <c r="A142" s="117"/>
      <c r="B142" s="117"/>
      <c r="C142" s="117"/>
      <c r="D142" s="117"/>
      <c r="E142" s="117"/>
      <c r="F142" s="117"/>
      <c r="G142" s="117"/>
      <c r="H142" s="117"/>
      <c r="I142" s="117"/>
      <c r="J142" s="117"/>
      <c r="K142" s="117"/>
    </row>
    <row r="143" spans="1:11" ht="20.100000000000001" hidden="1" customHeight="1" x14ac:dyDescent="0.3">
      <c r="A143" s="117"/>
      <c r="B143" s="117"/>
      <c r="C143" s="117"/>
      <c r="D143" s="117"/>
      <c r="E143" s="117"/>
      <c r="F143" s="117"/>
      <c r="G143" s="117"/>
      <c r="H143" s="117"/>
      <c r="I143" s="117"/>
      <c r="J143" s="117"/>
      <c r="K143" s="117"/>
    </row>
    <row r="144" spans="1:11" ht="20.100000000000001" hidden="1" customHeight="1" x14ac:dyDescent="0.3">
      <c r="A144" s="117"/>
      <c r="B144" s="117"/>
      <c r="C144" s="117"/>
      <c r="D144" s="117"/>
      <c r="E144" s="117"/>
      <c r="F144" s="117"/>
      <c r="G144" s="117"/>
      <c r="H144" s="117"/>
      <c r="I144" s="117"/>
      <c r="J144" s="117"/>
      <c r="K144" s="117"/>
    </row>
    <row r="145" spans="1:11" ht="20.100000000000001" hidden="1" customHeight="1" x14ac:dyDescent="0.3">
      <c r="A145" s="117"/>
      <c r="B145" s="117"/>
      <c r="C145" s="117"/>
      <c r="D145" s="117"/>
      <c r="E145" s="117"/>
      <c r="F145" s="117"/>
      <c r="G145" s="117"/>
      <c r="H145" s="117"/>
      <c r="I145" s="117"/>
      <c r="J145" s="117"/>
      <c r="K145" s="117"/>
    </row>
    <row r="146" spans="1:11" ht="20.100000000000001" hidden="1" customHeight="1" x14ac:dyDescent="0.3">
      <c r="A146" s="117"/>
      <c r="B146" s="117"/>
      <c r="C146" s="117"/>
      <c r="D146" s="117"/>
      <c r="E146" s="117"/>
      <c r="F146" s="117"/>
      <c r="G146" s="117"/>
      <c r="H146" s="117"/>
      <c r="I146" s="117"/>
      <c r="J146" s="117"/>
      <c r="K146" s="117"/>
    </row>
    <row r="147" spans="1:11" ht="20.100000000000001" hidden="1" customHeight="1" x14ac:dyDescent="0.3">
      <c r="A147" s="117"/>
      <c r="B147" s="117"/>
      <c r="C147" s="117"/>
      <c r="D147" s="117"/>
      <c r="E147" s="117"/>
      <c r="F147" s="117"/>
      <c r="G147" s="117"/>
      <c r="H147" s="117"/>
      <c r="I147" s="117"/>
      <c r="J147" s="117"/>
      <c r="K147" s="117"/>
    </row>
    <row r="148" spans="1:11" ht="20.100000000000001" hidden="1" customHeight="1" x14ac:dyDescent="0.3">
      <c r="A148" s="117"/>
      <c r="B148" s="117"/>
      <c r="C148" s="117"/>
      <c r="D148" s="117"/>
      <c r="E148" s="117"/>
      <c r="F148" s="117"/>
      <c r="G148" s="117"/>
      <c r="H148" s="117"/>
      <c r="I148" s="117"/>
      <c r="J148" s="117"/>
      <c r="K148" s="117"/>
    </row>
    <row r="149" spans="1:11" ht="20.100000000000001" hidden="1" customHeight="1" x14ac:dyDescent="0.3">
      <c r="A149" s="117"/>
      <c r="B149" s="117"/>
      <c r="C149" s="117"/>
      <c r="D149" s="117"/>
      <c r="E149" s="117"/>
      <c r="F149" s="117"/>
      <c r="G149" s="117"/>
      <c r="H149" s="117"/>
      <c r="I149" s="117"/>
      <c r="J149" s="117"/>
      <c r="K149" s="117"/>
    </row>
    <row r="150" spans="1:11" ht="20.100000000000001" hidden="1" customHeight="1" x14ac:dyDescent="0.3">
      <c r="A150" s="117"/>
      <c r="B150" s="117"/>
      <c r="C150" s="117"/>
      <c r="D150" s="117"/>
      <c r="E150" s="117"/>
      <c r="F150" s="117"/>
      <c r="G150" s="117"/>
      <c r="H150" s="117"/>
      <c r="I150" s="117"/>
      <c r="J150" s="117"/>
      <c r="K150" s="117"/>
    </row>
    <row r="151" spans="1:11" ht="20.100000000000001" hidden="1" customHeight="1" x14ac:dyDescent="0.3">
      <c r="A151" s="117"/>
      <c r="B151" s="117"/>
      <c r="C151" s="117"/>
      <c r="D151" s="117"/>
      <c r="E151" s="117"/>
      <c r="F151" s="117"/>
      <c r="G151" s="117"/>
      <c r="H151" s="117"/>
      <c r="I151" s="117"/>
      <c r="J151" s="117"/>
      <c r="K151" s="117"/>
    </row>
    <row r="152" spans="1:11" ht="20.100000000000001" hidden="1" customHeight="1" x14ac:dyDescent="0.3"/>
    <row r="153" spans="1:11" ht="20.100000000000001" hidden="1" customHeight="1" x14ac:dyDescent="0.3"/>
    <row r="154" spans="1:11" ht="20.100000000000001" hidden="1" customHeight="1" x14ac:dyDescent="0.3"/>
    <row r="155" spans="1:11" ht="20.100000000000001" hidden="1" customHeight="1" x14ac:dyDescent="0.3"/>
    <row r="156" spans="1:11" ht="20.100000000000001" hidden="1" customHeight="1" x14ac:dyDescent="0.3"/>
    <row r="157" spans="1:11" ht="20.100000000000001" hidden="1" customHeight="1" x14ac:dyDescent="0.3"/>
    <row r="158" spans="1:11" ht="20.100000000000001" hidden="1" customHeight="1" x14ac:dyDescent="0.3"/>
    <row r="159" spans="1:11" ht="20.100000000000001" hidden="1" customHeight="1" x14ac:dyDescent="0.3"/>
    <row r="160" spans="1:11" ht="20.100000000000001" hidden="1" customHeight="1" x14ac:dyDescent="0.3"/>
    <row r="161" ht="20.100000000000001" hidden="1" customHeight="1" x14ac:dyDescent="0.3"/>
    <row r="162" ht="20.100000000000001" hidden="1" customHeight="1" x14ac:dyDescent="0.3"/>
    <row r="163" ht="20.100000000000001" hidden="1" customHeight="1" x14ac:dyDescent="0.3"/>
    <row r="164" ht="20.100000000000001" hidden="1" customHeight="1" x14ac:dyDescent="0.3"/>
    <row r="165" ht="20.100000000000001" hidden="1" customHeight="1" x14ac:dyDescent="0.3"/>
    <row r="166" ht="20.100000000000001" hidden="1" customHeight="1" x14ac:dyDescent="0.3"/>
    <row r="167" ht="20.100000000000001" hidden="1" customHeight="1" x14ac:dyDescent="0.3"/>
    <row r="168" ht="20.100000000000001" hidden="1" customHeight="1" x14ac:dyDescent="0.3"/>
    <row r="169" ht="20.100000000000001" hidden="1" customHeight="1" x14ac:dyDescent="0.3"/>
    <row r="170" ht="20.100000000000001" hidden="1" customHeight="1" x14ac:dyDescent="0.3"/>
    <row r="171" ht="20.100000000000001" hidden="1" customHeight="1" x14ac:dyDescent="0.3"/>
    <row r="172" ht="20.100000000000001" hidden="1" customHeight="1" x14ac:dyDescent="0.3"/>
    <row r="173" ht="20.100000000000001" hidden="1" customHeight="1" x14ac:dyDescent="0.3"/>
    <row r="174" ht="20.100000000000001" hidden="1" customHeight="1" x14ac:dyDescent="0.3"/>
    <row r="175" ht="20.100000000000001" hidden="1" customHeight="1" x14ac:dyDescent="0.3"/>
    <row r="176" ht="20.100000000000001" hidden="1" customHeight="1" x14ac:dyDescent="0.3"/>
    <row r="177" ht="20.100000000000001" hidden="1" customHeight="1" x14ac:dyDescent="0.3"/>
    <row r="178" ht="20.100000000000001" hidden="1" customHeight="1" x14ac:dyDescent="0.3"/>
    <row r="179" ht="20.100000000000001" hidden="1" customHeight="1" x14ac:dyDescent="0.3"/>
    <row r="180" ht="20.100000000000001" hidden="1" customHeight="1" x14ac:dyDescent="0.3"/>
    <row r="181" ht="20.100000000000001" hidden="1" customHeight="1" x14ac:dyDescent="0.3"/>
    <row r="182" ht="20.100000000000001" hidden="1" customHeight="1" x14ac:dyDescent="0.3"/>
    <row r="183" ht="20.100000000000001" hidden="1" customHeight="1" x14ac:dyDescent="0.3"/>
    <row r="184" ht="20.100000000000001" hidden="1" customHeight="1" x14ac:dyDescent="0.3"/>
    <row r="185" ht="20.100000000000001" hidden="1" customHeight="1" x14ac:dyDescent="0.3"/>
    <row r="186" ht="20.100000000000001" hidden="1" customHeight="1" x14ac:dyDescent="0.3"/>
    <row r="187" ht="20.100000000000001" hidden="1" customHeight="1" x14ac:dyDescent="0.3"/>
    <row r="188" ht="20.100000000000001" hidden="1" customHeight="1" x14ac:dyDescent="0.3"/>
    <row r="189" ht="20.100000000000001" hidden="1" customHeight="1" x14ac:dyDescent="0.3"/>
    <row r="190" ht="20.100000000000001" hidden="1" customHeight="1" x14ac:dyDescent="0.3"/>
    <row r="191" ht="20.100000000000001" hidden="1" customHeight="1" x14ac:dyDescent="0.3"/>
    <row r="192" ht="20.100000000000001" hidden="1" customHeight="1" x14ac:dyDescent="0.3"/>
    <row r="193" ht="20.100000000000001" hidden="1" customHeight="1" x14ac:dyDescent="0.3"/>
    <row r="194" ht="20.100000000000001" hidden="1" customHeight="1" x14ac:dyDescent="0.3"/>
    <row r="195" ht="20.100000000000001" hidden="1" customHeight="1" x14ac:dyDescent="0.3"/>
    <row r="196" ht="20.100000000000001" hidden="1" customHeight="1" x14ac:dyDescent="0.3"/>
    <row r="197" ht="20.100000000000001" hidden="1" customHeight="1" x14ac:dyDescent="0.3"/>
    <row r="198" ht="20.100000000000001" hidden="1" customHeight="1" x14ac:dyDescent="0.3"/>
    <row r="199" ht="20.100000000000001" hidden="1" customHeight="1" x14ac:dyDescent="0.3"/>
    <row r="200" ht="20.100000000000001" hidden="1" customHeight="1" x14ac:dyDescent="0.3"/>
    <row r="201" ht="20.100000000000001" hidden="1" customHeight="1" x14ac:dyDescent="0.3"/>
    <row r="202" ht="20.100000000000001" hidden="1" customHeight="1" x14ac:dyDescent="0.3"/>
    <row r="203" ht="20.100000000000001" hidden="1" customHeight="1" x14ac:dyDescent="0.3"/>
    <row r="204" ht="20.100000000000001" hidden="1" customHeight="1" x14ac:dyDescent="0.3"/>
    <row r="205" ht="20.100000000000001" hidden="1" customHeight="1" x14ac:dyDescent="0.3"/>
    <row r="206" ht="20.100000000000001" hidden="1" customHeight="1" x14ac:dyDescent="0.3"/>
    <row r="207" ht="20.100000000000001" hidden="1" customHeight="1" x14ac:dyDescent="0.3"/>
    <row r="208" ht="20.100000000000001" hidden="1" customHeight="1" x14ac:dyDescent="0.3"/>
    <row r="209" ht="20.100000000000001" hidden="1" customHeight="1" x14ac:dyDescent="0.3"/>
    <row r="210" ht="20.100000000000001" hidden="1" customHeight="1" x14ac:dyDescent="0.3"/>
    <row r="211" ht="20.100000000000001" hidden="1" customHeight="1" x14ac:dyDescent="0.3"/>
    <row r="212" ht="20.100000000000001" hidden="1" customHeight="1" x14ac:dyDescent="0.3"/>
    <row r="213" ht="20.100000000000001" hidden="1" customHeight="1" x14ac:dyDescent="0.3"/>
    <row r="214" ht="20.100000000000001" hidden="1" customHeight="1" x14ac:dyDescent="0.3"/>
    <row r="215" ht="20.100000000000001" hidden="1" customHeight="1" x14ac:dyDescent="0.3"/>
    <row r="216" ht="20.100000000000001" hidden="1" customHeight="1" x14ac:dyDescent="0.3"/>
    <row r="217" ht="20.100000000000001" hidden="1" customHeight="1" x14ac:dyDescent="0.3"/>
    <row r="218" ht="20.100000000000001" hidden="1" customHeight="1" x14ac:dyDescent="0.3"/>
    <row r="219" ht="20.100000000000001" hidden="1" customHeight="1" x14ac:dyDescent="0.3"/>
    <row r="220" ht="20.100000000000001" hidden="1" customHeight="1" x14ac:dyDescent="0.3"/>
    <row r="221" ht="20.100000000000001" hidden="1" customHeight="1" x14ac:dyDescent="0.3"/>
    <row r="222" ht="20.100000000000001" hidden="1" customHeight="1" x14ac:dyDescent="0.3"/>
    <row r="223" ht="20.100000000000001" hidden="1" customHeight="1" x14ac:dyDescent="0.3"/>
    <row r="224" ht="20.100000000000001" hidden="1" customHeight="1" x14ac:dyDescent="0.3"/>
    <row r="225" ht="20.100000000000001" hidden="1" customHeight="1" x14ac:dyDescent="0.3"/>
    <row r="226" ht="20.100000000000001" hidden="1" customHeight="1" x14ac:dyDescent="0.3"/>
    <row r="227" ht="20.100000000000001" hidden="1" customHeight="1" x14ac:dyDescent="0.3"/>
    <row r="228" ht="20.100000000000001" hidden="1" customHeight="1" x14ac:dyDescent="0.3"/>
    <row r="229" ht="20.100000000000001" hidden="1" customHeight="1" x14ac:dyDescent="0.3"/>
    <row r="230" ht="20.100000000000001" hidden="1" customHeight="1" x14ac:dyDescent="0.3"/>
    <row r="231" ht="20.100000000000001" hidden="1" customHeight="1" x14ac:dyDescent="0.3"/>
    <row r="232" ht="20.100000000000001" hidden="1" customHeight="1" x14ac:dyDescent="0.3"/>
    <row r="233" ht="20.100000000000001" hidden="1" customHeight="1" x14ac:dyDescent="0.3"/>
    <row r="234" ht="20.100000000000001" hidden="1" customHeight="1" x14ac:dyDescent="0.3"/>
    <row r="235" ht="20.100000000000001" hidden="1" customHeight="1" x14ac:dyDescent="0.3"/>
    <row r="236" ht="20.100000000000001" hidden="1" customHeight="1" x14ac:dyDescent="0.3"/>
    <row r="237" ht="20.100000000000001" hidden="1" customHeight="1" x14ac:dyDescent="0.3"/>
    <row r="238" ht="20.100000000000001" hidden="1" customHeight="1" x14ac:dyDescent="0.3"/>
    <row r="239" ht="20.100000000000001" hidden="1" customHeight="1" x14ac:dyDescent="0.3"/>
    <row r="240" ht="20.100000000000001" hidden="1" customHeight="1" x14ac:dyDescent="0.3"/>
    <row r="241" ht="20.100000000000001" hidden="1" customHeight="1" x14ac:dyDescent="0.3"/>
    <row r="242" ht="20.100000000000001" hidden="1" customHeight="1" x14ac:dyDescent="0.3"/>
    <row r="243" ht="20.100000000000001" hidden="1" customHeight="1" x14ac:dyDescent="0.3"/>
    <row r="244" ht="20.100000000000001" hidden="1" customHeight="1" x14ac:dyDescent="0.3"/>
    <row r="245" ht="20.100000000000001" hidden="1" customHeight="1" x14ac:dyDescent="0.3"/>
    <row r="246" ht="20.100000000000001" hidden="1" customHeight="1" x14ac:dyDescent="0.3"/>
    <row r="247" ht="20.100000000000001" hidden="1" customHeight="1" x14ac:dyDescent="0.3"/>
    <row r="248" ht="20.100000000000001" hidden="1" customHeight="1" x14ac:dyDescent="0.3"/>
    <row r="249" ht="20.100000000000001" hidden="1" customHeight="1" x14ac:dyDescent="0.3"/>
    <row r="250" ht="20.100000000000001" hidden="1" customHeight="1" x14ac:dyDescent="0.3"/>
    <row r="251" ht="20.100000000000001" hidden="1" customHeight="1" x14ac:dyDescent="0.3"/>
    <row r="252" ht="20.100000000000001" hidden="1" customHeight="1" x14ac:dyDescent="0.3"/>
    <row r="253" ht="20.100000000000001" hidden="1" customHeight="1" x14ac:dyDescent="0.3"/>
    <row r="254" ht="20.100000000000001" hidden="1" customHeight="1" x14ac:dyDescent="0.3"/>
    <row r="255" ht="20.100000000000001" hidden="1" customHeight="1" x14ac:dyDescent="0.3"/>
    <row r="256" ht="20.100000000000001" hidden="1" customHeight="1" x14ac:dyDescent="0.3"/>
    <row r="257" ht="20.100000000000001" hidden="1" customHeight="1" x14ac:dyDescent="0.3"/>
    <row r="258" ht="20.100000000000001" hidden="1" customHeight="1" x14ac:dyDescent="0.3"/>
    <row r="259" ht="20.100000000000001" hidden="1" customHeight="1" x14ac:dyDescent="0.3"/>
    <row r="260" ht="20.100000000000001" hidden="1" customHeight="1" x14ac:dyDescent="0.3"/>
    <row r="261" ht="20.100000000000001" hidden="1" customHeight="1" x14ac:dyDescent="0.3"/>
    <row r="262" ht="20.100000000000001" hidden="1" customHeight="1" x14ac:dyDescent="0.3"/>
    <row r="263" ht="20.100000000000001" hidden="1" customHeight="1" x14ac:dyDescent="0.3"/>
    <row r="264" ht="20.100000000000001" hidden="1" customHeight="1" x14ac:dyDescent="0.3"/>
    <row r="265" ht="20.100000000000001" hidden="1" customHeight="1" x14ac:dyDescent="0.3"/>
    <row r="266" ht="20.100000000000001" hidden="1" customHeight="1" x14ac:dyDescent="0.3"/>
    <row r="267" ht="20.100000000000001" hidden="1" customHeight="1" x14ac:dyDescent="0.3"/>
    <row r="268" ht="20.100000000000001" hidden="1" customHeight="1" x14ac:dyDescent="0.3"/>
    <row r="269" ht="20.100000000000001" hidden="1" customHeight="1" x14ac:dyDescent="0.3"/>
    <row r="270" ht="20.100000000000001" hidden="1" customHeight="1" x14ac:dyDescent="0.3"/>
    <row r="271" ht="20.100000000000001" hidden="1" customHeight="1" x14ac:dyDescent="0.3"/>
    <row r="272" ht="20.100000000000001" hidden="1" customHeight="1" x14ac:dyDescent="0.3"/>
    <row r="273" ht="20.100000000000001" hidden="1" customHeight="1" x14ac:dyDescent="0.3"/>
    <row r="274" ht="20.100000000000001" hidden="1" customHeight="1" x14ac:dyDescent="0.3"/>
    <row r="275" ht="20.100000000000001" hidden="1" customHeight="1" x14ac:dyDescent="0.3"/>
    <row r="276" ht="20.100000000000001" hidden="1" customHeight="1" x14ac:dyDescent="0.3"/>
    <row r="277" ht="20.100000000000001" hidden="1" customHeight="1" x14ac:dyDescent="0.3"/>
    <row r="278" ht="20.100000000000001" hidden="1" customHeight="1" x14ac:dyDescent="0.3"/>
    <row r="279" ht="20.100000000000001" hidden="1" customHeight="1" x14ac:dyDescent="0.3"/>
    <row r="280" ht="20.100000000000001" hidden="1" customHeight="1" x14ac:dyDescent="0.3"/>
    <row r="281" ht="20.100000000000001" hidden="1" customHeight="1" x14ac:dyDescent="0.3"/>
    <row r="282" ht="20.100000000000001" hidden="1" customHeight="1" x14ac:dyDescent="0.3"/>
    <row r="283" ht="20.100000000000001" hidden="1" customHeight="1" x14ac:dyDescent="0.3"/>
    <row r="284" ht="20.100000000000001" hidden="1" customHeight="1" x14ac:dyDescent="0.3"/>
    <row r="285" ht="20.100000000000001" hidden="1" customHeight="1" x14ac:dyDescent="0.3"/>
    <row r="286" ht="20.100000000000001" hidden="1" customHeight="1" x14ac:dyDescent="0.3"/>
    <row r="287" ht="20.100000000000001" hidden="1" customHeight="1" x14ac:dyDescent="0.3"/>
    <row r="288" ht="20.100000000000001" hidden="1" customHeight="1" x14ac:dyDescent="0.3"/>
    <row r="289" ht="20.100000000000001" hidden="1" customHeight="1" x14ac:dyDescent="0.3"/>
    <row r="290" ht="20.100000000000001" hidden="1" customHeight="1" x14ac:dyDescent="0.3"/>
  </sheetData>
  <sheetProtection algorithmName="SHA-512" hashValue="XRRELjmnDza96a/V/w0AHsuS4BHHdyc98SBz5xole7jYTuQh3pdfvbfhEhdPfizR3NkLmCvtl7dXBDAqSrvYTg==" saltValue="lLPLgXHv3Urr0Latzh3TVg==" spinCount="100000" sheet="1" objects="1" scenarios="1"/>
  <mergeCells count="56">
    <mergeCell ref="P5:R5"/>
    <mergeCell ref="A12:K12"/>
    <mergeCell ref="A1:L1"/>
    <mergeCell ref="A2:E2"/>
    <mergeCell ref="F2:K2"/>
    <mergeCell ref="A4:E4"/>
    <mergeCell ref="F4:K4"/>
    <mergeCell ref="A6:B6"/>
    <mergeCell ref="C6:E6"/>
    <mergeCell ref="F6:H6"/>
    <mergeCell ref="P6:R6"/>
    <mergeCell ref="A9:G9"/>
    <mergeCell ref="A28:D28"/>
    <mergeCell ref="B14:H14"/>
    <mergeCell ref="B15:H15"/>
    <mergeCell ref="B16:H16"/>
    <mergeCell ref="B17:H17"/>
    <mergeCell ref="B18:H18"/>
    <mergeCell ref="B19:H19"/>
    <mergeCell ref="B20:H20"/>
    <mergeCell ref="B21:H21"/>
    <mergeCell ref="A23:L23"/>
    <mergeCell ref="A26:D26"/>
    <mergeCell ref="A27:D27"/>
    <mergeCell ref="B51:G51"/>
    <mergeCell ref="A29:D29"/>
    <mergeCell ref="G29:H29"/>
    <mergeCell ref="A35:K35"/>
    <mergeCell ref="I37:M38"/>
    <mergeCell ref="A42:L42"/>
    <mergeCell ref="B45:G45"/>
    <mergeCell ref="B46:G46"/>
    <mergeCell ref="B47:G47"/>
    <mergeCell ref="B48:G48"/>
    <mergeCell ref="B49:G49"/>
    <mergeCell ref="B50:G50"/>
    <mergeCell ref="B63:G63"/>
    <mergeCell ref="B52:G52"/>
    <mergeCell ref="B53:G53"/>
    <mergeCell ref="B54:G54"/>
    <mergeCell ref="B55:G55"/>
    <mergeCell ref="B56:G56"/>
    <mergeCell ref="B57:G57"/>
    <mergeCell ref="B58:G58"/>
    <mergeCell ref="B59:G59"/>
    <mergeCell ref="B60:G60"/>
    <mergeCell ref="B61:G61"/>
    <mergeCell ref="B62:G62"/>
    <mergeCell ref="A81:G81"/>
    <mergeCell ref="A87:K87"/>
    <mergeCell ref="B64:G64"/>
    <mergeCell ref="A67:K67"/>
    <mergeCell ref="E69:H69"/>
    <mergeCell ref="E70:E72"/>
    <mergeCell ref="A76:K76"/>
    <mergeCell ref="A80:K80"/>
  </mergeCells>
  <conditionalFormatting sqref="A31:I33">
    <cfRule type="expression" dxfId="24" priority="1">
      <formula>$F$26+$F$27+$F$28+$F$29&gt;0</formula>
    </cfRule>
  </conditionalFormatting>
  <conditionalFormatting sqref="A42:L64">
    <cfRule type="expression" dxfId="23" priority="3">
      <formula>$N$37="1"</formula>
    </cfRule>
  </conditionalFormatting>
  <conditionalFormatting sqref="A12:M22">
    <cfRule type="expression" dxfId="22" priority="14">
      <formula>$I$9=TRUE</formula>
    </cfRule>
  </conditionalFormatting>
  <conditionalFormatting sqref="E31:E32 E29:F30">
    <cfRule type="expression" dxfId="21" priority="4">
      <formula>$L$22=0</formula>
    </cfRule>
  </conditionalFormatting>
  <conditionalFormatting sqref="E26:F26">
    <cfRule type="expression" dxfId="20" priority="7">
      <formula>$I$22=0</formula>
    </cfRule>
  </conditionalFormatting>
  <conditionalFormatting sqref="E27:F27">
    <cfRule type="expression" dxfId="19" priority="6">
      <formula>$J$22=0</formula>
    </cfRule>
  </conditionalFormatting>
  <conditionalFormatting sqref="E28:F28">
    <cfRule type="expression" dxfId="18" priority="5">
      <formula>$K$22=0</formula>
    </cfRule>
  </conditionalFormatting>
  <conditionalFormatting sqref="F70:F72 F74">
    <cfRule type="expression" dxfId="17" priority="16">
      <formula>#REF!=1</formula>
    </cfRule>
  </conditionalFormatting>
  <conditionalFormatting sqref="F78">
    <cfRule type="expression" dxfId="16" priority="15">
      <formula>#REF!=1</formula>
    </cfRule>
  </conditionalFormatting>
  <conditionalFormatting sqref="F85">
    <cfRule type="expression" dxfId="15" priority="2">
      <formula>#REF!=1</formula>
    </cfRule>
  </conditionalFormatting>
  <conditionalFormatting sqref="I13:I21">
    <cfRule type="expression" dxfId="14" priority="12">
      <formula>AND($O$10="1",$I$22=0)</formula>
    </cfRule>
  </conditionalFormatting>
  <conditionalFormatting sqref="I29">
    <cfRule type="expression" dxfId="13" priority="8">
      <formula>#REF!=1</formula>
    </cfRule>
  </conditionalFormatting>
  <conditionalFormatting sqref="J13:J21">
    <cfRule type="expression" dxfId="12" priority="11">
      <formula>AND($O$10="1",$J$22=0)</formula>
    </cfRule>
  </conditionalFormatting>
  <conditionalFormatting sqref="K13:K21">
    <cfRule type="expression" dxfId="11" priority="10">
      <formula>AND($O$10="1",$K$22=0)</formula>
    </cfRule>
  </conditionalFormatting>
  <conditionalFormatting sqref="L13:L21">
    <cfRule type="expression" dxfId="10" priority="9">
      <formula>AND($O$10="1",$L$22=0)</formula>
    </cfRule>
  </conditionalFormatting>
  <conditionalFormatting sqref="N13:Q13">
    <cfRule type="expression" dxfId="9" priority="13">
      <formula>$I$9=TRUE</formula>
    </cfRule>
  </conditionalFormatting>
  <pageMargins left="0.70866141732283472" right="0.70866141732283472" top="0.74803149606299213" bottom="0.74803149606299213" header="0.31496062992125984" footer="0.31496062992125984"/>
  <pageSetup paperSize="9" scale="6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locked="0" defaultSize="0" autoFill="0" autoLine="0" autoPict="0">
                <anchor moveWithCells="1">
                  <from>
                    <xdr:col>8</xdr:col>
                    <xdr:colOff>312420</xdr:colOff>
                    <xdr:row>13</xdr:row>
                    <xdr:rowOff>22860</xdr:rowOff>
                  </from>
                  <to>
                    <xdr:col>8</xdr:col>
                    <xdr:colOff>563880</xdr:colOff>
                    <xdr:row>13</xdr:row>
                    <xdr:rowOff>236220</xdr:rowOff>
                  </to>
                </anchor>
              </controlPr>
            </control>
          </mc:Choice>
        </mc:AlternateContent>
        <mc:AlternateContent xmlns:mc="http://schemas.openxmlformats.org/markup-compatibility/2006">
          <mc:Choice Requires="x14">
            <control shapeId="2050" r:id="rId5" name="Check Box 2">
              <controlPr locked="0" defaultSize="0" autoFill="0" autoLine="0" autoPict="0">
                <anchor moveWithCells="1">
                  <from>
                    <xdr:col>8</xdr:col>
                    <xdr:colOff>327660</xdr:colOff>
                    <xdr:row>13</xdr:row>
                    <xdr:rowOff>236220</xdr:rowOff>
                  </from>
                  <to>
                    <xdr:col>8</xdr:col>
                    <xdr:colOff>579120</xdr:colOff>
                    <xdr:row>15</xdr:row>
                    <xdr:rowOff>38100</xdr:rowOff>
                  </to>
                </anchor>
              </controlPr>
            </control>
          </mc:Choice>
        </mc:AlternateContent>
        <mc:AlternateContent xmlns:mc="http://schemas.openxmlformats.org/markup-compatibility/2006">
          <mc:Choice Requires="x14">
            <control shapeId="2051" r:id="rId6" name="Check Box 3">
              <controlPr locked="0" defaultSize="0" autoFill="0" autoLine="0" autoPict="0">
                <anchor moveWithCells="1">
                  <from>
                    <xdr:col>8</xdr:col>
                    <xdr:colOff>327660</xdr:colOff>
                    <xdr:row>14</xdr:row>
                    <xdr:rowOff>236220</xdr:rowOff>
                  </from>
                  <to>
                    <xdr:col>8</xdr:col>
                    <xdr:colOff>579120</xdr:colOff>
                    <xdr:row>16</xdr:row>
                    <xdr:rowOff>38100</xdr:rowOff>
                  </to>
                </anchor>
              </controlPr>
            </control>
          </mc:Choice>
        </mc:AlternateContent>
        <mc:AlternateContent xmlns:mc="http://schemas.openxmlformats.org/markup-compatibility/2006">
          <mc:Choice Requires="x14">
            <control shapeId="2052" r:id="rId7" name="Check Box 4">
              <controlPr locked="0" defaultSize="0" autoFill="0" autoLine="0" autoPict="0">
                <anchor moveWithCells="1">
                  <from>
                    <xdr:col>8</xdr:col>
                    <xdr:colOff>327660</xdr:colOff>
                    <xdr:row>15</xdr:row>
                    <xdr:rowOff>236220</xdr:rowOff>
                  </from>
                  <to>
                    <xdr:col>8</xdr:col>
                    <xdr:colOff>579120</xdr:colOff>
                    <xdr:row>17</xdr:row>
                    <xdr:rowOff>38100</xdr:rowOff>
                  </to>
                </anchor>
              </controlPr>
            </control>
          </mc:Choice>
        </mc:AlternateContent>
        <mc:AlternateContent xmlns:mc="http://schemas.openxmlformats.org/markup-compatibility/2006">
          <mc:Choice Requires="x14">
            <control shapeId="2053" r:id="rId8" name="Check Box 5">
              <controlPr locked="0" defaultSize="0" autoFill="0" autoLine="0" autoPict="0">
                <anchor moveWithCells="1">
                  <from>
                    <xdr:col>8</xdr:col>
                    <xdr:colOff>335280</xdr:colOff>
                    <xdr:row>16</xdr:row>
                    <xdr:rowOff>236220</xdr:rowOff>
                  </from>
                  <to>
                    <xdr:col>8</xdr:col>
                    <xdr:colOff>594360</xdr:colOff>
                    <xdr:row>18</xdr:row>
                    <xdr:rowOff>38100</xdr:rowOff>
                  </to>
                </anchor>
              </controlPr>
            </control>
          </mc:Choice>
        </mc:AlternateContent>
        <mc:AlternateContent xmlns:mc="http://schemas.openxmlformats.org/markup-compatibility/2006">
          <mc:Choice Requires="x14">
            <control shapeId="2054" r:id="rId9" name="Check Box 6">
              <controlPr locked="0" defaultSize="0" autoFill="0" autoLine="0" autoPict="0">
                <anchor moveWithCells="1">
                  <from>
                    <xdr:col>8</xdr:col>
                    <xdr:colOff>335280</xdr:colOff>
                    <xdr:row>17</xdr:row>
                    <xdr:rowOff>236220</xdr:rowOff>
                  </from>
                  <to>
                    <xdr:col>8</xdr:col>
                    <xdr:colOff>594360</xdr:colOff>
                    <xdr:row>19</xdr:row>
                    <xdr:rowOff>38100</xdr:rowOff>
                  </to>
                </anchor>
              </controlPr>
            </control>
          </mc:Choice>
        </mc:AlternateContent>
        <mc:AlternateContent xmlns:mc="http://schemas.openxmlformats.org/markup-compatibility/2006">
          <mc:Choice Requires="x14">
            <control shapeId="2055" r:id="rId10" name="Check Box 7">
              <controlPr locked="0" defaultSize="0" autoFill="0" autoLine="0" autoPict="0">
                <anchor moveWithCells="1">
                  <from>
                    <xdr:col>8</xdr:col>
                    <xdr:colOff>342900</xdr:colOff>
                    <xdr:row>18</xdr:row>
                    <xdr:rowOff>236220</xdr:rowOff>
                  </from>
                  <to>
                    <xdr:col>8</xdr:col>
                    <xdr:colOff>601980</xdr:colOff>
                    <xdr:row>20</xdr:row>
                    <xdr:rowOff>30480</xdr:rowOff>
                  </to>
                </anchor>
              </controlPr>
            </control>
          </mc:Choice>
        </mc:AlternateContent>
        <mc:AlternateContent xmlns:mc="http://schemas.openxmlformats.org/markup-compatibility/2006">
          <mc:Choice Requires="x14">
            <control shapeId="2056" r:id="rId11" name="Check Box 8">
              <controlPr locked="0" defaultSize="0" autoFill="0" autoLine="0" autoPict="0">
                <anchor moveWithCells="1">
                  <from>
                    <xdr:col>8</xdr:col>
                    <xdr:colOff>342900</xdr:colOff>
                    <xdr:row>19</xdr:row>
                    <xdr:rowOff>236220</xdr:rowOff>
                  </from>
                  <to>
                    <xdr:col>8</xdr:col>
                    <xdr:colOff>601980</xdr:colOff>
                    <xdr:row>21</xdr:row>
                    <xdr:rowOff>30480</xdr:rowOff>
                  </to>
                </anchor>
              </controlPr>
            </control>
          </mc:Choice>
        </mc:AlternateContent>
        <mc:AlternateContent xmlns:mc="http://schemas.openxmlformats.org/markup-compatibility/2006">
          <mc:Choice Requires="x14">
            <control shapeId="2057" r:id="rId12" name="Check Box 9">
              <controlPr locked="0" defaultSize="0" autoFill="0" autoLine="0" autoPict="0">
                <anchor moveWithCells="1">
                  <from>
                    <xdr:col>9</xdr:col>
                    <xdr:colOff>312420</xdr:colOff>
                    <xdr:row>13</xdr:row>
                    <xdr:rowOff>22860</xdr:rowOff>
                  </from>
                  <to>
                    <xdr:col>9</xdr:col>
                    <xdr:colOff>563880</xdr:colOff>
                    <xdr:row>13</xdr:row>
                    <xdr:rowOff>236220</xdr:rowOff>
                  </to>
                </anchor>
              </controlPr>
            </control>
          </mc:Choice>
        </mc:AlternateContent>
        <mc:AlternateContent xmlns:mc="http://schemas.openxmlformats.org/markup-compatibility/2006">
          <mc:Choice Requires="x14">
            <control shapeId="2058" r:id="rId13" name="Check Box 10">
              <controlPr locked="0" defaultSize="0" autoFill="0" autoLine="0" autoPict="0">
                <anchor moveWithCells="1">
                  <from>
                    <xdr:col>9</xdr:col>
                    <xdr:colOff>327660</xdr:colOff>
                    <xdr:row>13</xdr:row>
                    <xdr:rowOff>236220</xdr:rowOff>
                  </from>
                  <to>
                    <xdr:col>9</xdr:col>
                    <xdr:colOff>579120</xdr:colOff>
                    <xdr:row>15</xdr:row>
                    <xdr:rowOff>38100</xdr:rowOff>
                  </to>
                </anchor>
              </controlPr>
            </control>
          </mc:Choice>
        </mc:AlternateContent>
        <mc:AlternateContent xmlns:mc="http://schemas.openxmlformats.org/markup-compatibility/2006">
          <mc:Choice Requires="x14">
            <control shapeId="2059" r:id="rId14" name="Check Box 11">
              <controlPr locked="0" defaultSize="0" autoFill="0" autoLine="0" autoPict="0">
                <anchor moveWithCells="1">
                  <from>
                    <xdr:col>9</xdr:col>
                    <xdr:colOff>327660</xdr:colOff>
                    <xdr:row>14</xdr:row>
                    <xdr:rowOff>236220</xdr:rowOff>
                  </from>
                  <to>
                    <xdr:col>9</xdr:col>
                    <xdr:colOff>579120</xdr:colOff>
                    <xdr:row>16</xdr:row>
                    <xdr:rowOff>38100</xdr:rowOff>
                  </to>
                </anchor>
              </controlPr>
            </control>
          </mc:Choice>
        </mc:AlternateContent>
        <mc:AlternateContent xmlns:mc="http://schemas.openxmlformats.org/markup-compatibility/2006">
          <mc:Choice Requires="x14">
            <control shapeId="2060" r:id="rId15" name="Check Box 12">
              <controlPr locked="0" defaultSize="0" autoFill="0" autoLine="0" autoPict="0">
                <anchor moveWithCells="1">
                  <from>
                    <xdr:col>9</xdr:col>
                    <xdr:colOff>327660</xdr:colOff>
                    <xdr:row>15</xdr:row>
                    <xdr:rowOff>236220</xdr:rowOff>
                  </from>
                  <to>
                    <xdr:col>9</xdr:col>
                    <xdr:colOff>579120</xdr:colOff>
                    <xdr:row>17</xdr:row>
                    <xdr:rowOff>38100</xdr:rowOff>
                  </to>
                </anchor>
              </controlPr>
            </control>
          </mc:Choice>
        </mc:AlternateContent>
        <mc:AlternateContent xmlns:mc="http://schemas.openxmlformats.org/markup-compatibility/2006">
          <mc:Choice Requires="x14">
            <control shapeId="2061" r:id="rId16" name="Check Box 13">
              <controlPr locked="0" defaultSize="0" autoFill="0" autoLine="0" autoPict="0">
                <anchor moveWithCells="1">
                  <from>
                    <xdr:col>9</xdr:col>
                    <xdr:colOff>335280</xdr:colOff>
                    <xdr:row>16</xdr:row>
                    <xdr:rowOff>236220</xdr:rowOff>
                  </from>
                  <to>
                    <xdr:col>9</xdr:col>
                    <xdr:colOff>594360</xdr:colOff>
                    <xdr:row>18</xdr:row>
                    <xdr:rowOff>38100</xdr:rowOff>
                  </to>
                </anchor>
              </controlPr>
            </control>
          </mc:Choice>
        </mc:AlternateContent>
        <mc:AlternateContent xmlns:mc="http://schemas.openxmlformats.org/markup-compatibility/2006">
          <mc:Choice Requires="x14">
            <control shapeId="2062" r:id="rId17" name="Check Box 14">
              <controlPr locked="0" defaultSize="0" autoFill="0" autoLine="0" autoPict="0">
                <anchor moveWithCells="1">
                  <from>
                    <xdr:col>9</xdr:col>
                    <xdr:colOff>335280</xdr:colOff>
                    <xdr:row>17</xdr:row>
                    <xdr:rowOff>236220</xdr:rowOff>
                  </from>
                  <to>
                    <xdr:col>9</xdr:col>
                    <xdr:colOff>594360</xdr:colOff>
                    <xdr:row>19</xdr:row>
                    <xdr:rowOff>38100</xdr:rowOff>
                  </to>
                </anchor>
              </controlPr>
            </control>
          </mc:Choice>
        </mc:AlternateContent>
        <mc:AlternateContent xmlns:mc="http://schemas.openxmlformats.org/markup-compatibility/2006">
          <mc:Choice Requires="x14">
            <control shapeId="2063" r:id="rId18" name="Check Box 15">
              <controlPr locked="0" defaultSize="0" autoFill="0" autoLine="0" autoPict="0">
                <anchor moveWithCells="1">
                  <from>
                    <xdr:col>9</xdr:col>
                    <xdr:colOff>342900</xdr:colOff>
                    <xdr:row>18</xdr:row>
                    <xdr:rowOff>236220</xdr:rowOff>
                  </from>
                  <to>
                    <xdr:col>9</xdr:col>
                    <xdr:colOff>601980</xdr:colOff>
                    <xdr:row>20</xdr:row>
                    <xdr:rowOff>30480</xdr:rowOff>
                  </to>
                </anchor>
              </controlPr>
            </control>
          </mc:Choice>
        </mc:AlternateContent>
        <mc:AlternateContent xmlns:mc="http://schemas.openxmlformats.org/markup-compatibility/2006">
          <mc:Choice Requires="x14">
            <control shapeId="2064" r:id="rId19" name="Check Box 16">
              <controlPr locked="0" defaultSize="0" autoFill="0" autoLine="0" autoPict="0">
                <anchor moveWithCells="1">
                  <from>
                    <xdr:col>9</xdr:col>
                    <xdr:colOff>342900</xdr:colOff>
                    <xdr:row>19</xdr:row>
                    <xdr:rowOff>236220</xdr:rowOff>
                  </from>
                  <to>
                    <xdr:col>9</xdr:col>
                    <xdr:colOff>601980</xdr:colOff>
                    <xdr:row>21</xdr:row>
                    <xdr:rowOff>30480</xdr:rowOff>
                  </to>
                </anchor>
              </controlPr>
            </control>
          </mc:Choice>
        </mc:AlternateContent>
        <mc:AlternateContent xmlns:mc="http://schemas.openxmlformats.org/markup-compatibility/2006">
          <mc:Choice Requires="x14">
            <control shapeId="2065" r:id="rId20" name="Check Box 17">
              <controlPr locked="0" defaultSize="0" autoFill="0" autoLine="0" autoPict="0">
                <anchor moveWithCells="1">
                  <from>
                    <xdr:col>10</xdr:col>
                    <xdr:colOff>312420</xdr:colOff>
                    <xdr:row>13</xdr:row>
                    <xdr:rowOff>22860</xdr:rowOff>
                  </from>
                  <to>
                    <xdr:col>10</xdr:col>
                    <xdr:colOff>563880</xdr:colOff>
                    <xdr:row>13</xdr:row>
                    <xdr:rowOff>236220</xdr:rowOff>
                  </to>
                </anchor>
              </controlPr>
            </control>
          </mc:Choice>
        </mc:AlternateContent>
        <mc:AlternateContent xmlns:mc="http://schemas.openxmlformats.org/markup-compatibility/2006">
          <mc:Choice Requires="x14">
            <control shapeId="2066" r:id="rId21" name="Check Box 18">
              <controlPr locked="0" defaultSize="0" autoFill="0" autoLine="0" autoPict="0">
                <anchor moveWithCells="1">
                  <from>
                    <xdr:col>10</xdr:col>
                    <xdr:colOff>327660</xdr:colOff>
                    <xdr:row>13</xdr:row>
                    <xdr:rowOff>236220</xdr:rowOff>
                  </from>
                  <to>
                    <xdr:col>10</xdr:col>
                    <xdr:colOff>579120</xdr:colOff>
                    <xdr:row>15</xdr:row>
                    <xdr:rowOff>38100</xdr:rowOff>
                  </to>
                </anchor>
              </controlPr>
            </control>
          </mc:Choice>
        </mc:AlternateContent>
        <mc:AlternateContent xmlns:mc="http://schemas.openxmlformats.org/markup-compatibility/2006">
          <mc:Choice Requires="x14">
            <control shapeId="2067" r:id="rId22" name="Check Box 19">
              <controlPr locked="0" defaultSize="0" autoFill="0" autoLine="0" autoPict="0">
                <anchor moveWithCells="1">
                  <from>
                    <xdr:col>10</xdr:col>
                    <xdr:colOff>327660</xdr:colOff>
                    <xdr:row>14</xdr:row>
                    <xdr:rowOff>236220</xdr:rowOff>
                  </from>
                  <to>
                    <xdr:col>10</xdr:col>
                    <xdr:colOff>579120</xdr:colOff>
                    <xdr:row>16</xdr:row>
                    <xdr:rowOff>38100</xdr:rowOff>
                  </to>
                </anchor>
              </controlPr>
            </control>
          </mc:Choice>
        </mc:AlternateContent>
        <mc:AlternateContent xmlns:mc="http://schemas.openxmlformats.org/markup-compatibility/2006">
          <mc:Choice Requires="x14">
            <control shapeId="2068" r:id="rId23" name="Check Box 20">
              <controlPr locked="0" defaultSize="0" autoFill="0" autoLine="0" autoPict="0">
                <anchor moveWithCells="1">
                  <from>
                    <xdr:col>10</xdr:col>
                    <xdr:colOff>327660</xdr:colOff>
                    <xdr:row>15</xdr:row>
                    <xdr:rowOff>236220</xdr:rowOff>
                  </from>
                  <to>
                    <xdr:col>10</xdr:col>
                    <xdr:colOff>579120</xdr:colOff>
                    <xdr:row>17</xdr:row>
                    <xdr:rowOff>38100</xdr:rowOff>
                  </to>
                </anchor>
              </controlPr>
            </control>
          </mc:Choice>
        </mc:AlternateContent>
        <mc:AlternateContent xmlns:mc="http://schemas.openxmlformats.org/markup-compatibility/2006">
          <mc:Choice Requires="x14">
            <control shapeId="2069" r:id="rId24" name="Check Box 21">
              <controlPr locked="0" defaultSize="0" autoFill="0" autoLine="0" autoPict="0">
                <anchor moveWithCells="1">
                  <from>
                    <xdr:col>10</xdr:col>
                    <xdr:colOff>335280</xdr:colOff>
                    <xdr:row>16</xdr:row>
                    <xdr:rowOff>236220</xdr:rowOff>
                  </from>
                  <to>
                    <xdr:col>10</xdr:col>
                    <xdr:colOff>594360</xdr:colOff>
                    <xdr:row>18</xdr:row>
                    <xdr:rowOff>38100</xdr:rowOff>
                  </to>
                </anchor>
              </controlPr>
            </control>
          </mc:Choice>
        </mc:AlternateContent>
        <mc:AlternateContent xmlns:mc="http://schemas.openxmlformats.org/markup-compatibility/2006">
          <mc:Choice Requires="x14">
            <control shapeId="2070" r:id="rId25" name="Check Box 22">
              <controlPr locked="0" defaultSize="0" autoFill="0" autoLine="0" autoPict="0">
                <anchor moveWithCells="1">
                  <from>
                    <xdr:col>10</xdr:col>
                    <xdr:colOff>335280</xdr:colOff>
                    <xdr:row>17</xdr:row>
                    <xdr:rowOff>236220</xdr:rowOff>
                  </from>
                  <to>
                    <xdr:col>10</xdr:col>
                    <xdr:colOff>594360</xdr:colOff>
                    <xdr:row>19</xdr:row>
                    <xdr:rowOff>38100</xdr:rowOff>
                  </to>
                </anchor>
              </controlPr>
            </control>
          </mc:Choice>
        </mc:AlternateContent>
        <mc:AlternateContent xmlns:mc="http://schemas.openxmlformats.org/markup-compatibility/2006">
          <mc:Choice Requires="x14">
            <control shapeId="2071" r:id="rId26" name="Check Box 23">
              <controlPr locked="0" defaultSize="0" autoFill="0" autoLine="0" autoPict="0">
                <anchor moveWithCells="1">
                  <from>
                    <xdr:col>10</xdr:col>
                    <xdr:colOff>342900</xdr:colOff>
                    <xdr:row>18</xdr:row>
                    <xdr:rowOff>236220</xdr:rowOff>
                  </from>
                  <to>
                    <xdr:col>10</xdr:col>
                    <xdr:colOff>601980</xdr:colOff>
                    <xdr:row>20</xdr:row>
                    <xdr:rowOff>30480</xdr:rowOff>
                  </to>
                </anchor>
              </controlPr>
            </control>
          </mc:Choice>
        </mc:AlternateContent>
        <mc:AlternateContent xmlns:mc="http://schemas.openxmlformats.org/markup-compatibility/2006">
          <mc:Choice Requires="x14">
            <control shapeId="2072" r:id="rId27" name="Check Box 24">
              <controlPr locked="0" defaultSize="0" autoFill="0" autoLine="0" autoPict="0">
                <anchor moveWithCells="1">
                  <from>
                    <xdr:col>10</xdr:col>
                    <xdr:colOff>342900</xdr:colOff>
                    <xdr:row>19</xdr:row>
                    <xdr:rowOff>236220</xdr:rowOff>
                  </from>
                  <to>
                    <xdr:col>10</xdr:col>
                    <xdr:colOff>601980</xdr:colOff>
                    <xdr:row>21</xdr:row>
                    <xdr:rowOff>30480</xdr:rowOff>
                  </to>
                </anchor>
              </controlPr>
            </control>
          </mc:Choice>
        </mc:AlternateContent>
        <mc:AlternateContent xmlns:mc="http://schemas.openxmlformats.org/markup-compatibility/2006">
          <mc:Choice Requires="x14">
            <control shapeId="2073" r:id="rId28" name="Check Box 25">
              <controlPr locked="0" defaultSize="0" autoFill="0" autoLine="0" autoPict="0">
                <anchor moveWithCells="1">
                  <from>
                    <xdr:col>11</xdr:col>
                    <xdr:colOff>312420</xdr:colOff>
                    <xdr:row>13</xdr:row>
                    <xdr:rowOff>22860</xdr:rowOff>
                  </from>
                  <to>
                    <xdr:col>11</xdr:col>
                    <xdr:colOff>563880</xdr:colOff>
                    <xdr:row>13</xdr:row>
                    <xdr:rowOff>236220</xdr:rowOff>
                  </to>
                </anchor>
              </controlPr>
            </control>
          </mc:Choice>
        </mc:AlternateContent>
        <mc:AlternateContent xmlns:mc="http://schemas.openxmlformats.org/markup-compatibility/2006">
          <mc:Choice Requires="x14">
            <control shapeId="2074" r:id="rId29" name="Check Box 26">
              <controlPr locked="0" defaultSize="0" autoFill="0" autoLine="0" autoPict="0">
                <anchor moveWithCells="1">
                  <from>
                    <xdr:col>11</xdr:col>
                    <xdr:colOff>327660</xdr:colOff>
                    <xdr:row>13</xdr:row>
                    <xdr:rowOff>236220</xdr:rowOff>
                  </from>
                  <to>
                    <xdr:col>11</xdr:col>
                    <xdr:colOff>579120</xdr:colOff>
                    <xdr:row>15</xdr:row>
                    <xdr:rowOff>38100</xdr:rowOff>
                  </to>
                </anchor>
              </controlPr>
            </control>
          </mc:Choice>
        </mc:AlternateContent>
        <mc:AlternateContent xmlns:mc="http://schemas.openxmlformats.org/markup-compatibility/2006">
          <mc:Choice Requires="x14">
            <control shapeId="2075" r:id="rId30" name="Check Box 27">
              <controlPr locked="0" defaultSize="0" autoFill="0" autoLine="0" autoPict="0">
                <anchor moveWithCells="1">
                  <from>
                    <xdr:col>11</xdr:col>
                    <xdr:colOff>327660</xdr:colOff>
                    <xdr:row>14</xdr:row>
                    <xdr:rowOff>236220</xdr:rowOff>
                  </from>
                  <to>
                    <xdr:col>11</xdr:col>
                    <xdr:colOff>579120</xdr:colOff>
                    <xdr:row>16</xdr:row>
                    <xdr:rowOff>38100</xdr:rowOff>
                  </to>
                </anchor>
              </controlPr>
            </control>
          </mc:Choice>
        </mc:AlternateContent>
        <mc:AlternateContent xmlns:mc="http://schemas.openxmlformats.org/markup-compatibility/2006">
          <mc:Choice Requires="x14">
            <control shapeId="2076" r:id="rId31" name="Check Box 28">
              <controlPr locked="0" defaultSize="0" autoFill="0" autoLine="0" autoPict="0">
                <anchor moveWithCells="1">
                  <from>
                    <xdr:col>11</xdr:col>
                    <xdr:colOff>327660</xdr:colOff>
                    <xdr:row>15</xdr:row>
                    <xdr:rowOff>236220</xdr:rowOff>
                  </from>
                  <to>
                    <xdr:col>11</xdr:col>
                    <xdr:colOff>579120</xdr:colOff>
                    <xdr:row>17</xdr:row>
                    <xdr:rowOff>38100</xdr:rowOff>
                  </to>
                </anchor>
              </controlPr>
            </control>
          </mc:Choice>
        </mc:AlternateContent>
        <mc:AlternateContent xmlns:mc="http://schemas.openxmlformats.org/markup-compatibility/2006">
          <mc:Choice Requires="x14">
            <control shapeId="2077" r:id="rId32" name="Check Box 29">
              <controlPr locked="0" defaultSize="0" autoFill="0" autoLine="0" autoPict="0">
                <anchor moveWithCells="1">
                  <from>
                    <xdr:col>11</xdr:col>
                    <xdr:colOff>335280</xdr:colOff>
                    <xdr:row>16</xdr:row>
                    <xdr:rowOff>236220</xdr:rowOff>
                  </from>
                  <to>
                    <xdr:col>11</xdr:col>
                    <xdr:colOff>594360</xdr:colOff>
                    <xdr:row>18</xdr:row>
                    <xdr:rowOff>38100</xdr:rowOff>
                  </to>
                </anchor>
              </controlPr>
            </control>
          </mc:Choice>
        </mc:AlternateContent>
        <mc:AlternateContent xmlns:mc="http://schemas.openxmlformats.org/markup-compatibility/2006">
          <mc:Choice Requires="x14">
            <control shapeId="2078" r:id="rId33" name="Check Box 30">
              <controlPr locked="0" defaultSize="0" autoFill="0" autoLine="0" autoPict="0">
                <anchor moveWithCells="1">
                  <from>
                    <xdr:col>11</xdr:col>
                    <xdr:colOff>335280</xdr:colOff>
                    <xdr:row>17</xdr:row>
                    <xdr:rowOff>236220</xdr:rowOff>
                  </from>
                  <to>
                    <xdr:col>11</xdr:col>
                    <xdr:colOff>594360</xdr:colOff>
                    <xdr:row>19</xdr:row>
                    <xdr:rowOff>38100</xdr:rowOff>
                  </to>
                </anchor>
              </controlPr>
            </control>
          </mc:Choice>
        </mc:AlternateContent>
        <mc:AlternateContent xmlns:mc="http://schemas.openxmlformats.org/markup-compatibility/2006">
          <mc:Choice Requires="x14">
            <control shapeId="2079" r:id="rId34" name="Check Box 31">
              <controlPr locked="0" defaultSize="0" autoFill="0" autoLine="0" autoPict="0">
                <anchor moveWithCells="1">
                  <from>
                    <xdr:col>11</xdr:col>
                    <xdr:colOff>342900</xdr:colOff>
                    <xdr:row>18</xdr:row>
                    <xdr:rowOff>236220</xdr:rowOff>
                  </from>
                  <to>
                    <xdr:col>11</xdr:col>
                    <xdr:colOff>601980</xdr:colOff>
                    <xdr:row>20</xdr:row>
                    <xdr:rowOff>30480</xdr:rowOff>
                  </to>
                </anchor>
              </controlPr>
            </control>
          </mc:Choice>
        </mc:AlternateContent>
        <mc:AlternateContent xmlns:mc="http://schemas.openxmlformats.org/markup-compatibility/2006">
          <mc:Choice Requires="x14">
            <control shapeId="2080" r:id="rId35" name="Check Box 32">
              <controlPr locked="0" defaultSize="0" autoFill="0" autoLine="0" autoPict="0">
                <anchor moveWithCells="1">
                  <from>
                    <xdr:col>11</xdr:col>
                    <xdr:colOff>342900</xdr:colOff>
                    <xdr:row>19</xdr:row>
                    <xdr:rowOff>236220</xdr:rowOff>
                  </from>
                  <to>
                    <xdr:col>11</xdr:col>
                    <xdr:colOff>601980</xdr:colOff>
                    <xdr:row>21</xdr:row>
                    <xdr:rowOff>30480</xdr:rowOff>
                  </to>
                </anchor>
              </controlPr>
            </control>
          </mc:Choice>
        </mc:AlternateContent>
        <mc:AlternateContent xmlns:mc="http://schemas.openxmlformats.org/markup-compatibility/2006">
          <mc:Choice Requires="x14">
            <control shapeId="2081" r:id="rId36" name="Check Box 33">
              <controlPr locked="0" defaultSize="0" autoFill="0" autoLine="0" autoPict="0">
                <anchor moveWithCells="1">
                  <from>
                    <xdr:col>7</xdr:col>
                    <xdr:colOff>518160</xdr:colOff>
                    <xdr:row>9</xdr:row>
                    <xdr:rowOff>7620</xdr:rowOff>
                  </from>
                  <to>
                    <xdr:col>7</xdr:col>
                    <xdr:colOff>754380</xdr:colOff>
                    <xdr:row>10</xdr:row>
                    <xdr:rowOff>45720</xdr:rowOff>
                  </to>
                </anchor>
              </controlPr>
            </control>
          </mc:Choice>
        </mc:AlternateContent>
        <mc:AlternateContent xmlns:mc="http://schemas.openxmlformats.org/markup-compatibility/2006">
          <mc:Choice Requires="x14">
            <control shapeId="2082" r:id="rId37" name="Check Box 34">
              <controlPr locked="0" defaultSize="0" autoFill="0" autoLine="0" autoPict="0">
                <anchor moveWithCells="1">
                  <from>
                    <xdr:col>9</xdr:col>
                    <xdr:colOff>487680</xdr:colOff>
                    <xdr:row>9</xdr:row>
                    <xdr:rowOff>7620</xdr:rowOff>
                  </from>
                  <to>
                    <xdr:col>10</xdr:col>
                    <xdr:colOff>137160</xdr:colOff>
                    <xdr:row>10</xdr:row>
                    <xdr:rowOff>45720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7</xdr:col>
                    <xdr:colOff>182880</xdr:colOff>
                    <xdr:row>44</xdr:row>
                    <xdr:rowOff>45720</xdr:rowOff>
                  </from>
                  <to>
                    <xdr:col>7</xdr:col>
                    <xdr:colOff>541020</xdr:colOff>
                    <xdr:row>45</xdr:row>
                    <xdr:rowOff>7620</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7</xdr:col>
                    <xdr:colOff>182880</xdr:colOff>
                    <xdr:row>45</xdr:row>
                    <xdr:rowOff>38100</xdr:rowOff>
                  </from>
                  <to>
                    <xdr:col>7</xdr:col>
                    <xdr:colOff>541020</xdr:colOff>
                    <xdr:row>46</xdr:row>
                    <xdr:rowOff>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7</xdr:col>
                    <xdr:colOff>182880</xdr:colOff>
                    <xdr:row>46</xdr:row>
                    <xdr:rowOff>30480</xdr:rowOff>
                  </from>
                  <to>
                    <xdr:col>7</xdr:col>
                    <xdr:colOff>541020</xdr:colOff>
                    <xdr:row>47</xdr:row>
                    <xdr:rowOff>0</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7</xdr:col>
                    <xdr:colOff>182880</xdr:colOff>
                    <xdr:row>47</xdr:row>
                    <xdr:rowOff>45720</xdr:rowOff>
                  </from>
                  <to>
                    <xdr:col>7</xdr:col>
                    <xdr:colOff>541020</xdr:colOff>
                    <xdr:row>48</xdr:row>
                    <xdr:rowOff>7620</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7</xdr:col>
                    <xdr:colOff>182880</xdr:colOff>
                    <xdr:row>48</xdr:row>
                    <xdr:rowOff>22860</xdr:rowOff>
                  </from>
                  <to>
                    <xdr:col>7</xdr:col>
                    <xdr:colOff>541020</xdr:colOff>
                    <xdr:row>48</xdr:row>
                    <xdr:rowOff>190500</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7</xdr:col>
                    <xdr:colOff>182880</xdr:colOff>
                    <xdr:row>49</xdr:row>
                    <xdr:rowOff>30480</xdr:rowOff>
                  </from>
                  <to>
                    <xdr:col>7</xdr:col>
                    <xdr:colOff>541020</xdr:colOff>
                    <xdr:row>50</xdr:row>
                    <xdr:rowOff>0</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7</xdr:col>
                    <xdr:colOff>182880</xdr:colOff>
                    <xdr:row>50</xdr:row>
                    <xdr:rowOff>0</xdr:rowOff>
                  </from>
                  <to>
                    <xdr:col>7</xdr:col>
                    <xdr:colOff>541020</xdr:colOff>
                    <xdr:row>50</xdr:row>
                    <xdr:rowOff>190500</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7</xdr:col>
                    <xdr:colOff>182880</xdr:colOff>
                    <xdr:row>51</xdr:row>
                    <xdr:rowOff>0</xdr:rowOff>
                  </from>
                  <to>
                    <xdr:col>7</xdr:col>
                    <xdr:colOff>541020</xdr:colOff>
                    <xdr:row>51</xdr:row>
                    <xdr:rowOff>190500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7</xdr:col>
                    <xdr:colOff>182880</xdr:colOff>
                    <xdr:row>52</xdr:row>
                    <xdr:rowOff>7620</xdr:rowOff>
                  </from>
                  <to>
                    <xdr:col>7</xdr:col>
                    <xdr:colOff>541020</xdr:colOff>
                    <xdr:row>52</xdr:row>
                    <xdr:rowOff>190500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7</xdr:col>
                    <xdr:colOff>182880</xdr:colOff>
                    <xdr:row>53</xdr:row>
                    <xdr:rowOff>30480</xdr:rowOff>
                  </from>
                  <to>
                    <xdr:col>7</xdr:col>
                    <xdr:colOff>541020</xdr:colOff>
                    <xdr:row>54</xdr:row>
                    <xdr:rowOff>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7</xdr:col>
                    <xdr:colOff>182880</xdr:colOff>
                    <xdr:row>54</xdr:row>
                    <xdr:rowOff>45720</xdr:rowOff>
                  </from>
                  <to>
                    <xdr:col>7</xdr:col>
                    <xdr:colOff>541020</xdr:colOff>
                    <xdr:row>55</xdr:row>
                    <xdr:rowOff>7620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7</xdr:col>
                    <xdr:colOff>182880</xdr:colOff>
                    <xdr:row>55</xdr:row>
                    <xdr:rowOff>22860</xdr:rowOff>
                  </from>
                  <to>
                    <xdr:col>7</xdr:col>
                    <xdr:colOff>541020</xdr:colOff>
                    <xdr:row>55</xdr:row>
                    <xdr:rowOff>190500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7</xdr:col>
                    <xdr:colOff>182880</xdr:colOff>
                    <xdr:row>56</xdr:row>
                    <xdr:rowOff>22860</xdr:rowOff>
                  </from>
                  <to>
                    <xdr:col>7</xdr:col>
                    <xdr:colOff>541020</xdr:colOff>
                    <xdr:row>56</xdr:row>
                    <xdr:rowOff>190500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7</xdr:col>
                    <xdr:colOff>182880</xdr:colOff>
                    <xdr:row>57</xdr:row>
                    <xdr:rowOff>22860</xdr:rowOff>
                  </from>
                  <to>
                    <xdr:col>7</xdr:col>
                    <xdr:colOff>541020</xdr:colOff>
                    <xdr:row>57</xdr:row>
                    <xdr:rowOff>190500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7</xdr:col>
                    <xdr:colOff>182880</xdr:colOff>
                    <xdr:row>58</xdr:row>
                    <xdr:rowOff>22860</xdr:rowOff>
                  </from>
                  <to>
                    <xdr:col>7</xdr:col>
                    <xdr:colOff>541020</xdr:colOff>
                    <xdr:row>59</xdr:row>
                    <xdr:rowOff>45720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7</xdr:col>
                    <xdr:colOff>182880</xdr:colOff>
                    <xdr:row>59</xdr:row>
                    <xdr:rowOff>22860</xdr:rowOff>
                  </from>
                  <to>
                    <xdr:col>7</xdr:col>
                    <xdr:colOff>541020</xdr:colOff>
                    <xdr:row>60</xdr:row>
                    <xdr:rowOff>45720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7</xdr:col>
                    <xdr:colOff>182880</xdr:colOff>
                    <xdr:row>60</xdr:row>
                    <xdr:rowOff>22860</xdr:rowOff>
                  </from>
                  <to>
                    <xdr:col>7</xdr:col>
                    <xdr:colOff>541020</xdr:colOff>
                    <xdr:row>61</xdr:row>
                    <xdr:rowOff>45720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7</xdr:col>
                    <xdr:colOff>182880</xdr:colOff>
                    <xdr:row>61</xdr:row>
                    <xdr:rowOff>22860</xdr:rowOff>
                  </from>
                  <to>
                    <xdr:col>7</xdr:col>
                    <xdr:colOff>541020</xdr:colOff>
                    <xdr:row>62</xdr:row>
                    <xdr:rowOff>45720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7</xdr:col>
                    <xdr:colOff>182880</xdr:colOff>
                    <xdr:row>62</xdr:row>
                    <xdr:rowOff>22860</xdr:rowOff>
                  </from>
                  <to>
                    <xdr:col>7</xdr:col>
                    <xdr:colOff>541020</xdr:colOff>
                    <xdr:row>63</xdr:row>
                    <xdr:rowOff>45720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7</xdr:col>
                    <xdr:colOff>373380</xdr:colOff>
                    <xdr:row>37</xdr:row>
                    <xdr:rowOff>22860</xdr:rowOff>
                  </from>
                  <to>
                    <xdr:col>7</xdr:col>
                    <xdr:colOff>640080</xdr:colOff>
                    <xdr:row>38</xdr:row>
                    <xdr:rowOff>0</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7</xdr:col>
                    <xdr:colOff>373380</xdr:colOff>
                    <xdr:row>38</xdr:row>
                    <xdr:rowOff>0</xdr:rowOff>
                  </from>
                  <to>
                    <xdr:col>7</xdr:col>
                    <xdr:colOff>640080</xdr:colOff>
                    <xdr:row>39</xdr:row>
                    <xdr:rowOff>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7</xdr:col>
                    <xdr:colOff>381000</xdr:colOff>
                    <xdr:row>39</xdr:row>
                    <xdr:rowOff>7620</xdr:rowOff>
                  </from>
                  <to>
                    <xdr:col>7</xdr:col>
                    <xdr:colOff>640080</xdr:colOff>
                    <xdr:row>40</xdr:row>
                    <xdr:rowOff>0</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7</xdr:col>
                    <xdr:colOff>373380</xdr:colOff>
                    <xdr:row>36</xdr:row>
                    <xdr:rowOff>30480</xdr:rowOff>
                  </from>
                  <to>
                    <xdr:col>7</xdr:col>
                    <xdr:colOff>640080</xdr:colOff>
                    <xdr:row>37</xdr:row>
                    <xdr:rowOff>0</xdr:rowOff>
                  </to>
                </anchor>
              </controlPr>
            </control>
          </mc:Choice>
        </mc:AlternateContent>
        <mc:AlternateContent xmlns:mc="http://schemas.openxmlformats.org/markup-compatibility/2006">
          <mc:Choice Requires="x14">
            <control shapeId="2106" r:id="rId61" name="Check Box 58">
              <controlPr locked="0" defaultSize="0" autoFill="0" autoLine="0" autoPict="0">
                <anchor moveWithCells="1">
                  <from>
                    <xdr:col>7</xdr:col>
                    <xdr:colOff>518160</xdr:colOff>
                    <xdr:row>81</xdr:row>
                    <xdr:rowOff>7620</xdr:rowOff>
                  </from>
                  <to>
                    <xdr:col>7</xdr:col>
                    <xdr:colOff>754380</xdr:colOff>
                    <xdr:row>82</xdr:row>
                    <xdr:rowOff>45720</xdr:rowOff>
                  </to>
                </anchor>
              </controlPr>
            </control>
          </mc:Choice>
        </mc:AlternateContent>
        <mc:AlternateContent xmlns:mc="http://schemas.openxmlformats.org/markup-compatibility/2006">
          <mc:Choice Requires="x14">
            <control shapeId="2107" r:id="rId62" name="Check Box 59">
              <controlPr locked="0" defaultSize="0" autoFill="0" autoLine="0" autoPict="0">
                <anchor moveWithCells="1">
                  <from>
                    <xdr:col>9</xdr:col>
                    <xdr:colOff>487680</xdr:colOff>
                    <xdr:row>81</xdr:row>
                    <xdr:rowOff>7620</xdr:rowOff>
                  </from>
                  <to>
                    <xdr:col>10</xdr:col>
                    <xdr:colOff>137160</xdr:colOff>
                    <xdr:row>82</xdr:row>
                    <xdr:rowOff>45720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24A75-46BD-423E-92CC-0FC44F9980F5}">
  <sheetPr>
    <tabColor rgb="FF0070C0"/>
    <pageSetUpPr autoPageBreaks="0"/>
  </sheetPr>
  <dimension ref="A1:Z218"/>
  <sheetViews>
    <sheetView showGridLines="0" zoomScaleNormal="100" workbookViewId="0">
      <selection activeCell="B10" sqref="B10"/>
    </sheetView>
  </sheetViews>
  <sheetFormatPr defaultColWidth="0" defaultRowHeight="13.95" customHeight="1" zeroHeight="1" x14ac:dyDescent="0.25"/>
  <cols>
    <col min="1" max="1" width="6.109375" style="484" customWidth="1"/>
    <col min="2" max="2" width="5.109375" style="484" customWidth="1"/>
    <col min="3" max="5" width="12.6640625" style="484" customWidth="1"/>
    <col min="6" max="13" width="11.33203125" style="484" customWidth="1"/>
    <col min="14" max="14" width="79.88671875" style="631" bestFit="1" customWidth="1"/>
    <col min="15" max="15" width="34.6640625" style="484" hidden="1" customWidth="1"/>
    <col min="16" max="16" width="9.33203125" style="484" hidden="1" customWidth="1"/>
    <col min="17" max="17" width="12.44140625" style="484" hidden="1" customWidth="1"/>
    <col min="18" max="18" width="12.5546875" style="484" hidden="1" customWidth="1"/>
    <col min="19" max="19" width="11.109375" style="484" hidden="1" customWidth="1"/>
    <col min="20" max="20" width="9" style="484" hidden="1" customWidth="1"/>
    <col min="21" max="21" width="7.33203125" style="484" hidden="1" customWidth="1"/>
    <col min="22" max="22" width="34.5546875" style="484" hidden="1" customWidth="1"/>
    <col min="23" max="23" width="11.5546875" style="484" hidden="1" customWidth="1"/>
    <col min="24" max="24" width="9.33203125" style="484" hidden="1" customWidth="1"/>
    <col min="25" max="25" width="12.5546875" style="484" hidden="1" customWidth="1"/>
    <col min="26" max="26" width="11.109375" style="484" hidden="1" customWidth="1"/>
    <col min="27" max="16384" width="8.88671875" style="484" hidden="1"/>
  </cols>
  <sheetData>
    <row r="1" spans="1:22" ht="31.95" customHeight="1" x14ac:dyDescent="0.25">
      <c r="A1" s="801" t="s">
        <v>1140</v>
      </c>
      <c r="B1" s="801"/>
      <c r="C1" s="801"/>
      <c r="D1" s="801"/>
      <c r="E1" s="801"/>
      <c r="F1" s="801"/>
      <c r="G1" s="801"/>
      <c r="H1" s="801"/>
      <c r="I1" s="801"/>
      <c r="J1" s="801"/>
      <c r="K1" s="801"/>
      <c r="L1" s="801"/>
      <c r="M1" s="801"/>
      <c r="N1" s="630" t="s">
        <v>0</v>
      </c>
    </row>
    <row r="2" spans="1:22" ht="14.25" customHeight="1" x14ac:dyDescent="0.25">
      <c r="A2" s="629"/>
      <c r="B2" s="629"/>
      <c r="C2" s="629"/>
      <c r="D2" s="629"/>
      <c r="E2" s="629"/>
      <c r="F2" s="629"/>
      <c r="G2" s="629"/>
      <c r="H2" s="629"/>
      <c r="I2" s="629"/>
      <c r="J2" s="629"/>
      <c r="K2" s="629"/>
      <c r="L2" s="629"/>
      <c r="M2" s="629"/>
    </row>
    <row r="3" spans="1:22" ht="17.399999999999999" customHeight="1" x14ac:dyDescent="0.25">
      <c r="A3" s="899" t="s">
        <v>1059</v>
      </c>
      <c r="B3" s="900"/>
      <c r="C3" s="900"/>
      <c r="D3" s="900"/>
      <c r="E3" s="900"/>
      <c r="F3" s="900"/>
      <c r="G3" s="900"/>
      <c r="H3" s="900"/>
      <c r="I3" s="900"/>
      <c r="J3" s="900"/>
      <c r="K3" s="900"/>
      <c r="L3" s="900"/>
      <c r="M3" s="901"/>
    </row>
    <row r="4" spans="1:22" ht="21" customHeight="1" x14ac:dyDescent="0.25">
      <c r="A4" s="902" t="s">
        <v>1060</v>
      </c>
      <c r="B4" s="903"/>
      <c r="C4" s="903"/>
      <c r="D4" s="903"/>
      <c r="E4" s="903"/>
      <c r="F4" s="903"/>
      <c r="G4" s="903"/>
      <c r="H4" s="903"/>
      <c r="I4" s="903"/>
      <c r="J4" s="903"/>
      <c r="K4" s="903"/>
      <c r="L4" s="903"/>
      <c r="M4" s="904"/>
    </row>
    <row r="5" spans="1:22" ht="21" customHeight="1" x14ac:dyDescent="0.25">
      <c r="A5" s="902" t="s">
        <v>1061</v>
      </c>
      <c r="B5" s="903"/>
      <c r="C5" s="903"/>
      <c r="D5" s="903"/>
      <c r="E5" s="903"/>
      <c r="F5" s="903"/>
      <c r="G5" s="903"/>
      <c r="H5" s="903"/>
      <c r="I5" s="903"/>
      <c r="J5" s="903"/>
      <c r="K5" s="903"/>
      <c r="L5" s="903"/>
      <c r="M5" s="904"/>
    </row>
    <row r="6" spans="1:22" ht="36.75" customHeight="1" x14ac:dyDescent="0.25">
      <c r="A6" s="905" t="s">
        <v>1062</v>
      </c>
      <c r="B6" s="906"/>
      <c r="C6" s="906"/>
      <c r="D6" s="906"/>
      <c r="E6" s="906"/>
      <c r="F6" s="906"/>
      <c r="G6" s="906"/>
      <c r="H6" s="906"/>
      <c r="I6" s="906"/>
      <c r="J6" s="906"/>
      <c r="K6" s="906"/>
      <c r="L6" s="906"/>
      <c r="M6" s="907"/>
    </row>
    <row r="7" spans="1:22" ht="13.8" x14ac:dyDescent="0.25">
      <c r="A7" s="632"/>
      <c r="B7" s="632"/>
      <c r="C7" s="632"/>
      <c r="D7" s="632"/>
      <c r="E7" s="632"/>
      <c r="F7" s="632"/>
      <c r="G7" s="632"/>
      <c r="H7" s="632"/>
      <c r="I7" s="632"/>
      <c r="J7" s="632"/>
      <c r="K7" s="632"/>
      <c r="L7" s="632"/>
      <c r="M7" s="632"/>
    </row>
    <row r="8" spans="1:22" ht="33" customHeight="1" x14ac:dyDescent="0.25">
      <c r="A8" s="858" t="s">
        <v>1141</v>
      </c>
      <c r="B8" s="858"/>
      <c r="C8" s="858"/>
      <c r="D8" s="858"/>
      <c r="E8" s="858"/>
      <c r="F8" s="858"/>
      <c r="G8" s="858"/>
      <c r="H8" s="858"/>
      <c r="I8" s="858"/>
      <c r="J8" s="858"/>
      <c r="K8" s="858"/>
      <c r="L8" s="858"/>
      <c r="M8" s="858"/>
    </row>
    <row r="9" spans="1:22" ht="13.8" x14ac:dyDescent="0.25"/>
    <row r="10" spans="1:22" ht="18" customHeight="1" x14ac:dyDescent="0.25">
      <c r="F10" s="553" t="s">
        <v>9</v>
      </c>
      <c r="G10" s="633" t="b">
        <v>0</v>
      </c>
      <c r="N10" s="631" t="str">
        <f>IF(AND(G11=FALSE,G10=TRUE),"Andare alla domanda 1a)","")</f>
        <v/>
      </c>
      <c r="O10" s="484" t="s">
        <v>9</v>
      </c>
      <c r="P10" s="588" t="str">
        <f>IF(G10=TRUE,"1","0")</f>
        <v>0</v>
      </c>
      <c r="Q10" s="634">
        <f>P10*1</f>
        <v>0</v>
      </c>
    </row>
    <row r="11" spans="1:22" ht="18" customHeight="1" x14ac:dyDescent="0.25">
      <c r="F11" s="553" t="s">
        <v>8</v>
      </c>
      <c r="G11" s="633" t="b">
        <v>0</v>
      </c>
      <c r="N11" s="631" t="str">
        <f>IF(AND(G11=TRUE,G10=FALSE),"Andare alla domanda 2)","")</f>
        <v/>
      </c>
      <c r="O11" s="484" t="s">
        <v>8</v>
      </c>
      <c r="P11" s="588" t="str">
        <f>IF(G11=TRUE,"1","0")</f>
        <v>0</v>
      </c>
      <c r="Q11" s="634">
        <f>P11*1</f>
        <v>0</v>
      </c>
    </row>
    <row r="12" spans="1:22" ht="13.8" x14ac:dyDescent="0.25">
      <c r="N12" s="631" t="str">
        <f>IF(G10+G11&gt;1,"Scegliere una sola opzione!","")</f>
        <v/>
      </c>
    </row>
    <row r="13" spans="1:22" ht="32.4" customHeight="1" x14ac:dyDescent="0.25">
      <c r="A13" s="858" t="s">
        <v>1142</v>
      </c>
      <c r="B13" s="858"/>
      <c r="C13" s="858"/>
      <c r="D13" s="858"/>
      <c r="E13" s="858"/>
      <c r="F13" s="858"/>
      <c r="G13" s="858"/>
      <c r="H13" s="858"/>
      <c r="I13" s="858"/>
      <c r="J13" s="858"/>
      <c r="K13" s="858"/>
      <c r="L13" s="858"/>
      <c r="M13" s="858"/>
    </row>
    <row r="14" spans="1:22" ht="13.8" x14ac:dyDescent="0.25"/>
    <row r="15" spans="1:22" ht="18" customHeight="1" x14ac:dyDescent="0.25">
      <c r="C15" s="868"/>
      <c r="D15" s="869"/>
      <c r="E15" s="869"/>
      <c r="F15" s="635" t="s">
        <v>1063</v>
      </c>
      <c r="G15" s="636" t="s">
        <v>1064</v>
      </c>
      <c r="P15" s="588" t="s">
        <v>1063</v>
      </c>
      <c r="Q15" s="588" t="s">
        <v>1064</v>
      </c>
      <c r="R15" s="588"/>
      <c r="U15" s="588" t="s">
        <v>1063</v>
      </c>
      <c r="V15" s="588" t="s">
        <v>1064</v>
      </c>
    </row>
    <row r="16" spans="1:22" ht="18" customHeight="1" x14ac:dyDescent="0.25">
      <c r="C16" s="866" t="s">
        <v>1065</v>
      </c>
      <c r="D16" s="866"/>
      <c r="E16" s="866"/>
      <c r="F16" s="637" t="b">
        <v>0</v>
      </c>
      <c r="G16" s="637" t="b">
        <v>0</v>
      </c>
      <c r="O16" s="484" t="s">
        <v>1066</v>
      </c>
      <c r="P16" s="588" t="str">
        <f t="shared" ref="P16:Q18" si="0">IF(F16=TRUE,"1","0")</f>
        <v>0</v>
      </c>
      <c r="Q16" s="588" t="str">
        <f t="shared" si="0"/>
        <v>0</v>
      </c>
      <c r="R16" s="588"/>
      <c r="T16" s="484" t="s">
        <v>1066</v>
      </c>
      <c r="U16" s="634">
        <f>P16*1</f>
        <v>0</v>
      </c>
      <c r="V16" s="634">
        <f>Q16*1</f>
        <v>0</v>
      </c>
    </row>
    <row r="17" spans="1:23" ht="18" customHeight="1" x14ac:dyDescent="0.25">
      <c r="C17" s="866" t="s">
        <v>1067</v>
      </c>
      <c r="D17" s="866"/>
      <c r="E17" s="866"/>
      <c r="F17" s="637" t="b">
        <v>0</v>
      </c>
      <c r="G17" s="637" t="b">
        <v>0</v>
      </c>
      <c r="O17" s="484" t="s">
        <v>1068</v>
      </c>
      <c r="P17" s="588" t="str">
        <f t="shared" si="0"/>
        <v>0</v>
      </c>
      <c r="Q17" s="588" t="str">
        <f t="shared" si="0"/>
        <v>0</v>
      </c>
      <c r="R17" s="588"/>
      <c r="T17" s="484" t="s">
        <v>1068</v>
      </c>
      <c r="U17" s="634">
        <f t="shared" ref="U17:V18" si="1">P17*1</f>
        <v>0</v>
      </c>
      <c r="V17" s="634">
        <f t="shared" si="1"/>
        <v>0</v>
      </c>
    </row>
    <row r="18" spans="1:23" ht="18" customHeight="1" x14ac:dyDescent="0.25">
      <c r="C18" s="866" t="s">
        <v>1069</v>
      </c>
      <c r="D18" s="866"/>
      <c r="E18" s="866"/>
      <c r="F18" s="637" t="b">
        <v>0</v>
      </c>
      <c r="G18" s="637" t="b">
        <v>0</v>
      </c>
      <c r="O18" s="484" t="s">
        <v>1070</v>
      </c>
      <c r="P18" s="588" t="str">
        <f t="shared" si="0"/>
        <v>0</v>
      </c>
      <c r="Q18" s="588" t="str">
        <f t="shared" si="0"/>
        <v>0</v>
      </c>
      <c r="R18" s="588"/>
      <c r="T18" s="484" t="s">
        <v>1070</v>
      </c>
      <c r="U18" s="634">
        <f t="shared" si="1"/>
        <v>0</v>
      </c>
      <c r="V18" s="634">
        <f t="shared" si="1"/>
        <v>0</v>
      </c>
    </row>
    <row r="19" spans="1:23" ht="13.8" x14ac:dyDescent="0.25">
      <c r="P19" s="588"/>
      <c r="Q19" s="588"/>
      <c r="R19" s="588"/>
    </row>
    <row r="20" spans="1:23" ht="13.8" x14ac:dyDescent="0.25">
      <c r="P20" s="588"/>
      <c r="Q20" s="588"/>
      <c r="R20" s="588"/>
    </row>
    <row r="21" spans="1:23" ht="19.5" customHeight="1" x14ac:dyDescent="0.25">
      <c r="A21" s="858" t="s">
        <v>1143</v>
      </c>
      <c r="B21" s="858"/>
      <c r="C21" s="858"/>
      <c r="D21" s="858"/>
      <c r="E21" s="858"/>
      <c r="F21" s="858"/>
      <c r="G21" s="858"/>
      <c r="H21" s="858"/>
      <c r="I21" s="858"/>
      <c r="J21" s="858"/>
      <c r="K21" s="858"/>
      <c r="L21" s="858"/>
      <c r="M21" s="858"/>
      <c r="P21" s="588"/>
      <c r="Q21" s="588"/>
      <c r="R21" s="588"/>
    </row>
    <row r="22" spans="1:23" ht="13.8" x14ac:dyDescent="0.25">
      <c r="N22" s="631" t="str">
        <f>IF(G23+G24&gt;1,"Scegliere una sola opzione!","")</f>
        <v/>
      </c>
      <c r="P22" s="588"/>
      <c r="Q22" s="588"/>
      <c r="R22" s="588"/>
    </row>
    <row r="23" spans="1:23" ht="18" customHeight="1" x14ac:dyDescent="0.25">
      <c r="F23" s="553" t="s">
        <v>9</v>
      </c>
      <c r="G23" s="633" t="b">
        <v>0</v>
      </c>
      <c r="N23" s="631" t="str">
        <f>IF(AND(G24=FALSE,G23=TRUE),"Andare alla domanda 2a)","")</f>
        <v/>
      </c>
      <c r="O23" s="484" t="s">
        <v>9</v>
      </c>
      <c r="P23" s="588">
        <f>IF(G23=TRUE,"1",0)</f>
        <v>0</v>
      </c>
      <c r="Q23" s="634">
        <f>1*P23</f>
        <v>0</v>
      </c>
      <c r="R23" s="588"/>
    </row>
    <row r="24" spans="1:23" ht="18" customHeight="1" x14ac:dyDescent="0.25">
      <c r="F24" s="553" t="s">
        <v>8</v>
      </c>
      <c r="G24" s="633" t="b">
        <v>0</v>
      </c>
      <c r="N24" s="631" t="str">
        <f>IF(AND(G24=TRUE,G23=FALSE),"Andare alla domanda 3)","")</f>
        <v/>
      </c>
      <c r="O24" s="484" t="s">
        <v>8</v>
      </c>
      <c r="P24" s="588" t="str">
        <f>IF(G24=TRUE,"1","0")</f>
        <v>0</v>
      </c>
      <c r="Q24" s="634">
        <f>1*P24</f>
        <v>0</v>
      </c>
      <c r="R24" s="588"/>
    </row>
    <row r="25" spans="1:23" ht="13.8" x14ac:dyDescent="0.25"/>
    <row r="26" spans="1:23" s="639" customFormat="1" ht="27.6" customHeight="1" x14ac:dyDescent="0.3">
      <c r="A26" s="859" t="s">
        <v>1144</v>
      </c>
      <c r="B26" s="859"/>
      <c r="C26" s="859"/>
      <c r="D26" s="859"/>
      <c r="E26" s="859"/>
      <c r="F26" s="859"/>
      <c r="G26" s="859"/>
      <c r="H26" s="859"/>
      <c r="I26" s="859"/>
      <c r="J26" s="859"/>
      <c r="K26" s="859"/>
      <c r="L26" s="859"/>
      <c r="M26" s="859"/>
      <c r="N26" s="638"/>
    </row>
    <row r="27" spans="1:23" ht="13.8" x14ac:dyDescent="0.25"/>
    <row r="28" spans="1:23" ht="16.2" customHeight="1" x14ac:dyDescent="0.25">
      <c r="C28" s="886"/>
      <c r="D28" s="887"/>
      <c r="E28" s="887"/>
      <c r="F28" s="890" t="s">
        <v>1071</v>
      </c>
      <c r="G28" s="891"/>
      <c r="H28" s="890" t="s">
        <v>1072</v>
      </c>
      <c r="I28" s="891"/>
      <c r="J28" s="894" t="s">
        <v>1073</v>
      </c>
      <c r="K28" s="891"/>
      <c r="L28" s="640"/>
    </row>
    <row r="29" spans="1:23" ht="16.95" customHeight="1" x14ac:dyDescent="0.25">
      <c r="C29" s="888"/>
      <c r="D29" s="889"/>
      <c r="E29" s="889"/>
      <c r="F29" s="892"/>
      <c r="G29" s="893"/>
      <c r="H29" s="892"/>
      <c r="I29" s="893"/>
      <c r="J29" s="895"/>
      <c r="K29" s="893"/>
      <c r="L29" s="640"/>
      <c r="P29" s="588" t="s">
        <v>1074</v>
      </c>
      <c r="Q29" s="588" t="s">
        <v>1075</v>
      </c>
      <c r="R29" s="588" t="s">
        <v>1076</v>
      </c>
      <c r="U29" s="588" t="s">
        <v>1074</v>
      </c>
      <c r="V29" s="588" t="s">
        <v>1075</v>
      </c>
      <c r="W29" s="588" t="s">
        <v>1076</v>
      </c>
    </row>
    <row r="30" spans="1:23" ht="18" customHeight="1" x14ac:dyDescent="0.25">
      <c r="C30" s="896" t="s">
        <v>1077</v>
      </c>
      <c r="D30" s="897"/>
      <c r="E30" s="898"/>
      <c r="F30" s="884" t="b">
        <v>0</v>
      </c>
      <c r="G30" s="885"/>
      <c r="H30" s="884" t="b">
        <v>0</v>
      </c>
      <c r="I30" s="885"/>
      <c r="J30" s="884" t="b">
        <v>0</v>
      </c>
      <c r="K30" s="885"/>
      <c r="L30" s="641"/>
      <c r="O30" s="484" t="s">
        <v>1078</v>
      </c>
      <c r="P30" s="588" t="str">
        <f>IF(F30=TRUE,"1","0")</f>
        <v>0</v>
      </c>
      <c r="Q30" s="588" t="str">
        <f>IF(H30=TRUE,"1","0")</f>
        <v>0</v>
      </c>
      <c r="R30" s="588" t="str">
        <f>IF(J30=TRUE,"1","0")</f>
        <v>0</v>
      </c>
      <c r="T30" s="484" t="s">
        <v>1078</v>
      </c>
      <c r="U30" s="634">
        <f>1*P30</f>
        <v>0</v>
      </c>
      <c r="V30" s="634">
        <f t="shared" ref="V30:W31" si="2">1*Q30</f>
        <v>0</v>
      </c>
      <c r="W30" s="634">
        <f t="shared" si="2"/>
        <v>0</v>
      </c>
    </row>
    <row r="31" spans="1:23" ht="18" customHeight="1" x14ac:dyDescent="0.25">
      <c r="C31" s="882" t="s">
        <v>1079</v>
      </c>
      <c r="D31" s="883"/>
      <c r="E31" s="883"/>
      <c r="F31" s="884" t="b">
        <v>0</v>
      </c>
      <c r="G31" s="885"/>
      <c r="H31" s="884" t="b">
        <v>0</v>
      </c>
      <c r="I31" s="885"/>
      <c r="J31" s="884" t="b">
        <v>0</v>
      </c>
      <c r="K31" s="885"/>
      <c r="L31" s="641"/>
      <c r="O31" s="484" t="s">
        <v>1080</v>
      </c>
      <c r="P31" s="588" t="str">
        <f>IF(F31=TRUE,"1","0")</f>
        <v>0</v>
      </c>
      <c r="Q31" s="588" t="str">
        <f>IF(H31=TRUE,"1","0")</f>
        <v>0</v>
      </c>
      <c r="R31" s="588" t="str">
        <f>IF(J31=TRUE,"1","0")</f>
        <v>0</v>
      </c>
      <c r="T31" s="484" t="s">
        <v>1080</v>
      </c>
      <c r="U31" s="634">
        <f>1*P31</f>
        <v>0</v>
      </c>
      <c r="V31" s="634">
        <f t="shared" si="2"/>
        <v>0</v>
      </c>
      <c r="W31" s="634">
        <f t="shared" si="2"/>
        <v>0</v>
      </c>
    </row>
    <row r="32" spans="1:23" ht="13.8" x14ac:dyDescent="0.25"/>
    <row r="33" spans="1:26" ht="13.8" x14ac:dyDescent="0.25"/>
    <row r="34" spans="1:26" ht="33" customHeight="1" x14ac:dyDescent="0.25">
      <c r="A34" s="858" t="s">
        <v>1145</v>
      </c>
      <c r="B34" s="858"/>
      <c r="C34" s="858"/>
      <c r="D34" s="858"/>
      <c r="E34" s="858"/>
      <c r="F34" s="858"/>
      <c r="G34" s="858"/>
      <c r="H34" s="858"/>
      <c r="I34" s="858"/>
      <c r="J34" s="858"/>
      <c r="K34" s="858"/>
      <c r="L34" s="858"/>
      <c r="M34" s="858"/>
    </row>
    <row r="35" spans="1:26" ht="13.8" x14ac:dyDescent="0.25"/>
    <row r="36" spans="1:26" ht="16.2" customHeight="1" x14ac:dyDescent="0.25">
      <c r="C36" s="886"/>
      <c r="D36" s="887"/>
      <c r="E36" s="887"/>
      <c r="F36" s="890" t="s">
        <v>1081</v>
      </c>
      <c r="G36" s="891"/>
      <c r="H36" s="890" t="s">
        <v>1082</v>
      </c>
      <c r="I36" s="891"/>
      <c r="J36" s="890" t="s">
        <v>1083</v>
      </c>
      <c r="K36" s="891"/>
      <c r="L36" s="890" t="s">
        <v>1084</v>
      </c>
      <c r="M36" s="891"/>
    </row>
    <row r="37" spans="1:26" ht="20.399999999999999" customHeight="1" x14ac:dyDescent="0.25">
      <c r="C37" s="888"/>
      <c r="D37" s="889"/>
      <c r="E37" s="889"/>
      <c r="F37" s="892"/>
      <c r="G37" s="893"/>
      <c r="H37" s="892"/>
      <c r="I37" s="893"/>
      <c r="J37" s="892"/>
      <c r="K37" s="893"/>
      <c r="L37" s="892"/>
      <c r="M37" s="893"/>
      <c r="P37" s="588" t="s">
        <v>1085</v>
      </c>
      <c r="Q37" s="588" t="s">
        <v>1086</v>
      </c>
      <c r="R37" s="588" t="s">
        <v>1087</v>
      </c>
      <c r="S37" s="588" t="s">
        <v>1088</v>
      </c>
      <c r="W37" s="588" t="s">
        <v>1085</v>
      </c>
      <c r="X37" s="588" t="s">
        <v>1086</v>
      </c>
      <c r="Y37" s="588" t="s">
        <v>1087</v>
      </c>
      <c r="Z37" s="588" t="s">
        <v>1088</v>
      </c>
    </row>
    <row r="38" spans="1:26" ht="18" customHeight="1" x14ac:dyDescent="0.25">
      <c r="C38" s="866" t="s">
        <v>1089</v>
      </c>
      <c r="D38" s="866"/>
      <c r="E38" s="866"/>
      <c r="F38" s="881" t="b">
        <v>0</v>
      </c>
      <c r="G38" s="881"/>
      <c r="H38" s="881" t="b">
        <v>0</v>
      </c>
      <c r="I38" s="881"/>
      <c r="J38" s="881" t="b">
        <v>0</v>
      </c>
      <c r="K38" s="881"/>
      <c r="L38" s="881" t="b">
        <v>0</v>
      </c>
      <c r="M38" s="881"/>
      <c r="N38" s="631" t="str">
        <f>IF(F38+H38+J38+L38&gt;1,"Inserire una sola opzione!","")</f>
        <v/>
      </c>
      <c r="O38" s="484" t="s">
        <v>1090</v>
      </c>
      <c r="P38" s="588" t="str">
        <f>IF(F38=TRUE,"1","0")</f>
        <v>0</v>
      </c>
      <c r="Q38" s="588" t="str">
        <f>IF(H38=TRUE,"1","0")</f>
        <v>0</v>
      </c>
      <c r="R38" s="588" t="str">
        <f>IF(J38=TRUE,"1","0")</f>
        <v>0</v>
      </c>
      <c r="S38" s="588" t="str">
        <f>IF(L38=TRUE,"1","0")</f>
        <v>0</v>
      </c>
      <c r="V38" s="484" t="s">
        <v>1090</v>
      </c>
      <c r="W38" s="634">
        <f>1*P38</f>
        <v>0</v>
      </c>
      <c r="X38" s="634">
        <f t="shared" ref="X38:Z42" si="3">1*Q38</f>
        <v>0</v>
      </c>
      <c r="Y38" s="634">
        <f t="shared" si="3"/>
        <v>0</v>
      </c>
      <c r="Z38" s="634">
        <f t="shared" si="3"/>
        <v>0</v>
      </c>
    </row>
    <row r="39" spans="1:26" ht="18" customHeight="1" x14ac:dyDescent="0.25">
      <c r="C39" s="866" t="s">
        <v>1091</v>
      </c>
      <c r="D39" s="866"/>
      <c r="E39" s="866"/>
      <c r="F39" s="881" t="b">
        <v>0</v>
      </c>
      <c r="G39" s="881"/>
      <c r="H39" s="881" t="b">
        <v>0</v>
      </c>
      <c r="I39" s="881"/>
      <c r="J39" s="881" t="b">
        <v>0</v>
      </c>
      <c r="K39" s="881"/>
      <c r="L39" s="881" t="b">
        <v>0</v>
      </c>
      <c r="M39" s="881"/>
      <c r="N39" s="631" t="str">
        <f>IF(F39+H39+J39+L39&gt;1,"Inserire una sola opzione!","")</f>
        <v/>
      </c>
      <c r="O39" s="484" t="s">
        <v>1092</v>
      </c>
      <c r="P39" s="588" t="str">
        <f t="shared" ref="P39:P42" si="4">IF(F39=TRUE,"1","0")</f>
        <v>0</v>
      </c>
      <c r="Q39" s="588" t="str">
        <f t="shared" ref="Q39:Q42" si="5">IF(H39=TRUE,"1","0")</f>
        <v>0</v>
      </c>
      <c r="R39" s="588" t="str">
        <f t="shared" ref="R39:R42" si="6">IF(J39=TRUE,"1","0")</f>
        <v>0</v>
      </c>
      <c r="S39" s="588" t="str">
        <f t="shared" ref="S39:S42" si="7">IF(L39=TRUE,"1","0")</f>
        <v>0</v>
      </c>
      <c r="V39" s="484" t="s">
        <v>1092</v>
      </c>
      <c r="W39" s="634">
        <f t="shared" ref="W39:W42" si="8">1*P39</f>
        <v>0</v>
      </c>
      <c r="X39" s="634">
        <f t="shared" si="3"/>
        <v>0</v>
      </c>
      <c r="Y39" s="634">
        <f t="shared" si="3"/>
        <v>0</v>
      </c>
      <c r="Z39" s="634">
        <f t="shared" si="3"/>
        <v>0</v>
      </c>
    </row>
    <row r="40" spans="1:26" ht="18" customHeight="1" x14ac:dyDescent="0.25">
      <c r="C40" s="866" t="s">
        <v>1093</v>
      </c>
      <c r="D40" s="866"/>
      <c r="E40" s="866"/>
      <c r="F40" s="881" t="b">
        <v>0</v>
      </c>
      <c r="G40" s="881"/>
      <c r="H40" s="881" t="b">
        <v>0</v>
      </c>
      <c r="I40" s="881"/>
      <c r="J40" s="881" t="b">
        <v>0</v>
      </c>
      <c r="K40" s="881"/>
      <c r="L40" s="881" t="b">
        <v>0</v>
      </c>
      <c r="M40" s="881"/>
      <c r="N40" s="631" t="str">
        <f>IF(F40+H40+J40+L40&gt;1,"Inserire una sola opzione!","")</f>
        <v/>
      </c>
      <c r="O40" s="484" t="s">
        <v>1094</v>
      </c>
      <c r="P40" s="588" t="str">
        <f t="shared" si="4"/>
        <v>0</v>
      </c>
      <c r="Q40" s="588" t="str">
        <f t="shared" si="5"/>
        <v>0</v>
      </c>
      <c r="R40" s="588" t="str">
        <f t="shared" si="6"/>
        <v>0</v>
      </c>
      <c r="S40" s="588" t="str">
        <f t="shared" si="7"/>
        <v>0</v>
      </c>
      <c r="V40" s="484" t="s">
        <v>1094</v>
      </c>
      <c r="W40" s="634">
        <f t="shared" si="8"/>
        <v>0</v>
      </c>
      <c r="X40" s="634">
        <f t="shared" si="3"/>
        <v>0</v>
      </c>
      <c r="Y40" s="634">
        <f t="shared" si="3"/>
        <v>0</v>
      </c>
      <c r="Z40" s="634">
        <f t="shared" si="3"/>
        <v>0</v>
      </c>
    </row>
    <row r="41" spans="1:26" ht="18" customHeight="1" x14ac:dyDescent="0.25">
      <c r="C41" s="880" t="s">
        <v>1095</v>
      </c>
      <c r="D41" s="866"/>
      <c r="E41" s="866"/>
      <c r="F41" s="881" t="b">
        <v>0</v>
      </c>
      <c r="G41" s="881"/>
      <c r="H41" s="881" t="b">
        <v>0</v>
      </c>
      <c r="I41" s="881"/>
      <c r="J41" s="881" t="b">
        <v>0</v>
      </c>
      <c r="K41" s="881"/>
      <c r="L41" s="881" t="b">
        <v>0</v>
      </c>
      <c r="M41" s="881"/>
      <c r="N41" s="631" t="str">
        <f>IF(F41+H41+J41+L41&gt;1,"Inserire una sola opzione!","")</f>
        <v/>
      </c>
      <c r="O41" s="484" t="s">
        <v>1095</v>
      </c>
      <c r="P41" s="588" t="str">
        <f t="shared" si="4"/>
        <v>0</v>
      </c>
      <c r="Q41" s="588" t="str">
        <f t="shared" si="5"/>
        <v>0</v>
      </c>
      <c r="R41" s="588" t="str">
        <f t="shared" si="6"/>
        <v>0</v>
      </c>
      <c r="S41" s="588" t="str">
        <f t="shared" si="7"/>
        <v>0</v>
      </c>
      <c r="V41" s="484" t="s">
        <v>1095</v>
      </c>
      <c r="W41" s="634">
        <f t="shared" si="8"/>
        <v>0</v>
      </c>
      <c r="X41" s="634">
        <f t="shared" si="3"/>
        <v>0</v>
      </c>
      <c r="Y41" s="634">
        <f t="shared" si="3"/>
        <v>0</v>
      </c>
      <c r="Z41" s="634">
        <f t="shared" si="3"/>
        <v>0</v>
      </c>
    </row>
    <row r="42" spans="1:26" ht="18" customHeight="1" x14ac:dyDescent="0.25">
      <c r="C42" s="880" t="s">
        <v>1071</v>
      </c>
      <c r="D42" s="866"/>
      <c r="E42" s="866"/>
      <c r="F42" s="881" t="b">
        <v>0</v>
      </c>
      <c r="G42" s="881"/>
      <c r="H42" s="881" t="b">
        <v>0</v>
      </c>
      <c r="I42" s="881"/>
      <c r="J42" s="881" t="b">
        <v>0</v>
      </c>
      <c r="K42" s="881"/>
      <c r="L42" s="881" t="b">
        <v>0</v>
      </c>
      <c r="M42" s="881"/>
      <c r="N42" s="631" t="str">
        <f>IF(F42+H42+J42+L42&gt;1,"Inserire una sola opzione!","")</f>
        <v/>
      </c>
      <c r="O42" s="484" t="s">
        <v>1071</v>
      </c>
      <c r="P42" s="588" t="str">
        <f t="shared" si="4"/>
        <v>0</v>
      </c>
      <c r="Q42" s="588" t="str">
        <f t="shared" si="5"/>
        <v>0</v>
      </c>
      <c r="R42" s="588" t="str">
        <f t="shared" si="6"/>
        <v>0</v>
      </c>
      <c r="S42" s="588" t="str">
        <f t="shared" si="7"/>
        <v>0</v>
      </c>
      <c r="V42" s="484" t="s">
        <v>1071</v>
      </c>
      <c r="W42" s="634">
        <f t="shared" si="8"/>
        <v>0</v>
      </c>
      <c r="X42" s="634">
        <f t="shared" si="3"/>
        <v>0</v>
      </c>
      <c r="Y42" s="634">
        <f t="shared" si="3"/>
        <v>0</v>
      </c>
      <c r="Z42" s="634">
        <f t="shared" si="3"/>
        <v>0</v>
      </c>
    </row>
    <row r="43" spans="1:26" ht="13.8" x14ac:dyDescent="0.25"/>
    <row r="44" spans="1:26" ht="27.6" customHeight="1" x14ac:dyDescent="0.25">
      <c r="A44" s="859" t="s">
        <v>1146</v>
      </c>
      <c r="B44" s="859"/>
      <c r="C44" s="859"/>
      <c r="D44" s="859"/>
      <c r="E44" s="859"/>
      <c r="F44" s="859"/>
      <c r="G44" s="859"/>
      <c r="H44" s="859"/>
      <c r="I44" s="859"/>
      <c r="J44" s="859"/>
      <c r="K44" s="859"/>
      <c r="L44" s="859"/>
      <c r="M44" s="859"/>
    </row>
    <row r="45" spans="1:26" ht="13.8" x14ac:dyDescent="0.25"/>
    <row r="46" spans="1:26" ht="18" customHeight="1" x14ac:dyDescent="0.25">
      <c r="C46" s="868"/>
      <c r="D46" s="869"/>
      <c r="E46" s="869"/>
      <c r="F46" s="642" t="s">
        <v>1096</v>
      </c>
      <c r="G46" s="642" t="s">
        <v>1097</v>
      </c>
      <c r="H46" s="643" t="s">
        <v>1098</v>
      </c>
      <c r="P46" s="588" t="s">
        <v>1096</v>
      </c>
      <c r="Q46" s="588" t="s">
        <v>1097</v>
      </c>
      <c r="R46" s="588" t="s">
        <v>1098</v>
      </c>
      <c r="W46" s="588" t="s">
        <v>1096</v>
      </c>
      <c r="X46" s="588" t="s">
        <v>1097</v>
      </c>
      <c r="Y46" s="588" t="s">
        <v>1098</v>
      </c>
    </row>
    <row r="47" spans="1:26" ht="18" customHeight="1" x14ac:dyDescent="0.25">
      <c r="C47" s="866" t="s">
        <v>1089</v>
      </c>
      <c r="D47" s="866"/>
      <c r="E47" s="866"/>
      <c r="F47" s="637" t="b">
        <v>0</v>
      </c>
      <c r="G47" s="637" t="b">
        <v>0</v>
      </c>
      <c r="H47" s="637" t="b">
        <v>0</v>
      </c>
      <c r="N47" s="631" t="str">
        <f>IF(F47+G47+H47&gt;1,"Inserire una sola opzione!","")</f>
        <v/>
      </c>
      <c r="O47" s="484" t="s">
        <v>1090</v>
      </c>
      <c r="P47" s="588" t="str">
        <f>IF(F47=TRUE,"1","0")</f>
        <v>0</v>
      </c>
      <c r="Q47" s="588" t="str">
        <f t="shared" ref="Q47:R51" si="9">IF(G47=TRUE,"1","0")</f>
        <v>0</v>
      </c>
      <c r="R47" s="588" t="str">
        <f t="shared" si="9"/>
        <v>0</v>
      </c>
      <c r="V47" s="484" t="s">
        <v>1090</v>
      </c>
      <c r="W47" s="634">
        <f>1*P47</f>
        <v>0</v>
      </c>
      <c r="X47" s="634">
        <f t="shared" ref="X47:Y51" si="10">1*Q47</f>
        <v>0</v>
      </c>
      <c r="Y47" s="634">
        <f t="shared" si="10"/>
        <v>0</v>
      </c>
    </row>
    <row r="48" spans="1:26" ht="18" customHeight="1" x14ac:dyDescent="0.25">
      <c r="C48" s="866" t="s">
        <v>1091</v>
      </c>
      <c r="D48" s="866"/>
      <c r="E48" s="866"/>
      <c r="F48" s="637" t="b">
        <v>0</v>
      </c>
      <c r="G48" s="637" t="b">
        <v>0</v>
      </c>
      <c r="H48" s="637" t="b">
        <v>0</v>
      </c>
      <c r="N48" s="631" t="str">
        <f t="shared" ref="N48:N51" si="11">IF(F48+G48+H48&gt;1,"Inserire una sola opzione!","")</f>
        <v/>
      </c>
      <c r="O48" s="484" t="s">
        <v>1092</v>
      </c>
      <c r="P48" s="588" t="str">
        <f t="shared" ref="P48:P51" si="12">IF(F48=TRUE,"1","0")</f>
        <v>0</v>
      </c>
      <c r="Q48" s="588" t="str">
        <f t="shared" si="9"/>
        <v>0</v>
      </c>
      <c r="R48" s="588" t="str">
        <f t="shared" si="9"/>
        <v>0</v>
      </c>
      <c r="V48" s="484" t="s">
        <v>1092</v>
      </c>
      <c r="W48" s="634">
        <f t="shared" ref="W48:W51" si="13">1*P48</f>
        <v>0</v>
      </c>
      <c r="X48" s="634">
        <f t="shared" si="10"/>
        <v>0</v>
      </c>
      <c r="Y48" s="634">
        <f t="shared" si="10"/>
        <v>0</v>
      </c>
    </row>
    <row r="49" spans="1:25" ht="18" customHeight="1" x14ac:dyDescent="0.25">
      <c r="C49" s="866" t="s">
        <v>1093</v>
      </c>
      <c r="D49" s="866"/>
      <c r="E49" s="866"/>
      <c r="F49" s="637" t="b">
        <v>0</v>
      </c>
      <c r="G49" s="637" t="b">
        <v>0</v>
      </c>
      <c r="H49" s="637" t="b">
        <v>0</v>
      </c>
      <c r="N49" s="631" t="str">
        <f t="shared" si="11"/>
        <v/>
      </c>
      <c r="O49" s="484" t="s">
        <v>1094</v>
      </c>
      <c r="P49" s="588" t="str">
        <f t="shared" si="12"/>
        <v>0</v>
      </c>
      <c r="Q49" s="588" t="str">
        <f t="shared" si="9"/>
        <v>0</v>
      </c>
      <c r="R49" s="588" t="str">
        <f t="shared" si="9"/>
        <v>0</v>
      </c>
      <c r="V49" s="484" t="s">
        <v>1094</v>
      </c>
      <c r="W49" s="634">
        <f t="shared" si="13"/>
        <v>0</v>
      </c>
      <c r="X49" s="634">
        <f t="shared" si="10"/>
        <v>0</v>
      </c>
      <c r="Y49" s="634">
        <f t="shared" si="10"/>
        <v>0</v>
      </c>
    </row>
    <row r="50" spans="1:25" ht="18" customHeight="1" x14ac:dyDescent="0.25">
      <c r="C50" s="880" t="s">
        <v>1095</v>
      </c>
      <c r="D50" s="866"/>
      <c r="E50" s="866"/>
      <c r="F50" s="637" t="b">
        <v>0</v>
      </c>
      <c r="G50" s="637" t="b">
        <v>0</v>
      </c>
      <c r="H50" s="637" t="b">
        <v>0</v>
      </c>
      <c r="N50" s="631" t="str">
        <f t="shared" si="11"/>
        <v/>
      </c>
      <c r="O50" s="484" t="s">
        <v>1095</v>
      </c>
      <c r="P50" s="588" t="str">
        <f t="shared" si="12"/>
        <v>0</v>
      </c>
      <c r="Q50" s="588" t="str">
        <f t="shared" si="9"/>
        <v>0</v>
      </c>
      <c r="R50" s="588" t="str">
        <f t="shared" si="9"/>
        <v>0</v>
      </c>
      <c r="V50" s="484" t="s">
        <v>1095</v>
      </c>
      <c r="W50" s="634">
        <f t="shared" si="13"/>
        <v>0</v>
      </c>
      <c r="X50" s="634">
        <f t="shared" si="10"/>
        <v>0</v>
      </c>
      <c r="Y50" s="634">
        <f t="shared" si="10"/>
        <v>0</v>
      </c>
    </row>
    <row r="51" spans="1:25" ht="18" customHeight="1" x14ac:dyDescent="0.25">
      <c r="C51" s="880" t="s">
        <v>1071</v>
      </c>
      <c r="D51" s="866"/>
      <c r="E51" s="866"/>
      <c r="F51" s="637" t="b">
        <v>0</v>
      </c>
      <c r="G51" s="637" t="b">
        <v>0</v>
      </c>
      <c r="H51" s="637" t="b">
        <v>0</v>
      </c>
      <c r="N51" s="631" t="str">
        <f t="shared" si="11"/>
        <v/>
      </c>
      <c r="O51" s="484" t="s">
        <v>1071</v>
      </c>
      <c r="P51" s="588" t="str">
        <f t="shared" si="12"/>
        <v>0</v>
      </c>
      <c r="Q51" s="588" t="str">
        <f t="shared" si="9"/>
        <v>0</v>
      </c>
      <c r="R51" s="588" t="str">
        <f t="shared" si="9"/>
        <v>0</v>
      </c>
      <c r="V51" s="484" t="s">
        <v>1071</v>
      </c>
      <c r="W51" s="634">
        <f t="shared" si="13"/>
        <v>0</v>
      </c>
      <c r="X51" s="634">
        <f t="shared" si="10"/>
        <v>0</v>
      </c>
      <c r="Y51" s="634">
        <f t="shared" si="10"/>
        <v>0</v>
      </c>
    </row>
    <row r="52" spans="1:25" ht="13.8" x14ac:dyDescent="0.25"/>
    <row r="53" spans="1:25" ht="25.95" customHeight="1" x14ac:dyDescent="0.25">
      <c r="A53" s="859" t="s">
        <v>1147</v>
      </c>
      <c r="B53" s="859"/>
      <c r="C53" s="859"/>
      <c r="D53" s="859"/>
      <c r="E53" s="859"/>
      <c r="F53" s="859"/>
      <c r="G53" s="859"/>
      <c r="H53" s="859"/>
      <c r="I53" s="859"/>
      <c r="J53" s="859"/>
      <c r="K53" s="859"/>
      <c r="L53" s="859"/>
      <c r="M53" s="859"/>
    </row>
    <row r="54" spans="1:25" ht="14.4" thickBot="1" x14ac:dyDescent="0.3">
      <c r="N54" s="631" t="str">
        <f>IF(OR(F56="",H56=""),"VALORE MANCANTE! Inserire 0 se nessun dipendente o nessuna donna under 40","")</f>
        <v>VALORE MANCANTE! Inserire 0 se nessun dipendente o nessuna donna under 40</v>
      </c>
    </row>
    <row r="55" spans="1:25" ht="18" customHeight="1" x14ac:dyDescent="0.25">
      <c r="F55" s="874" t="s">
        <v>989</v>
      </c>
      <c r="G55" s="875"/>
      <c r="H55" s="871" t="s">
        <v>1099</v>
      </c>
      <c r="I55" s="873"/>
      <c r="N55" s="631" t="str">
        <f>IF(H56&gt;F56,"Il numero di dipendenti donna è superiore al TOTALE!","")</f>
        <v/>
      </c>
    </row>
    <row r="56" spans="1:25" ht="18" customHeight="1" thickBot="1" x14ac:dyDescent="0.3">
      <c r="F56" s="876"/>
      <c r="G56" s="877"/>
      <c r="H56" s="878"/>
      <c r="I56" s="879"/>
      <c r="N56" s="631" t="str">
        <f>IF(F56&gt;SUM('I. Questionario nazionale'!D44:K44)/2,"Il numero di under 40 è superiore al totale dei dipendenti indicato al punto B.1!","")</f>
        <v/>
      </c>
    </row>
    <row r="57" spans="1:25" ht="13.8" x14ac:dyDescent="0.25">
      <c r="N57" s="631" t="str">
        <f>IF(H56&gt;('I. Questionario nazionale'!F44+'I. Questionario nazionale'!J44)/2,"Il numero di donne under 40 è superiore al totale delle dipendenti indicato al punto B.1!","")</f>
        <v/>
      </c>
    </row>
    <row r="58" spans="1:25" ht="28.2" customHeight="1" x14ac:dyDescent="0.25">
      <c r="A58" s="859" t="s">
        <v>1148</v>
      </c>
      <c r="B58" s="859"/>
      <c r="C58" s="859"/>
      <c r="D58" s="859"/>
      <c r="E58" s="859"/>
      <c r="F58" s="859"/>
      <c r="G58" s="859"/>
      <c r="H58" s="859"/>
      <c r="I58" s="859"/>
      <c r="J58" s="859"/>
      <c r="K58" s="859"/>
      <c r="L58" s="859"/>
      <c r="M58" s="859"/>
    </row>
    <row r="59" spans="1:25" ht="13.8" x14ac:dyDescent="0.25"/>
    <row r="60" spans="1:25" ht="44.25" customHeight="1" x14ac:dyDescent="0.25">
      <c r="C60" s="868"/>
      <c r="D60" s="869"/>
      <c r="E60" s="870"/>
      <c r="F60" s="871" t="s">
        <v>1100</v>
      </c>
      <c r="G60" s="871"/>
      <c r="H60" s="872" t="s">
        <v>1101</v>
      </c>
      <c r="I60" s="873"/>
    </row>
    <row r="61" spans="1:25" ht="18" customHeight="1" x14ac:dyDescent="0.25">
      <c r="C61" s="866" t="s">
        <v>1089</v>
      </c>
      <c r="D61" s="866"/>
      <c r="E61" s="866"/>
      <c r="F61" s="867"/>
      <c r="G61" s="867"/>
      <c r="H61" s="867"/>
      <c r="I61" s="867"/>
      <c r="N61" s="631" t="str">
        <f>IF(F61="","VALORE MANCANTE! Inserire 0 se nessuna dipendente ne ha usufruito","")</f>
        <v>VALORE MANCANTE! Inserire 0 se nessuna dipendente ne ha usufruito</v>
      </c>
    </row>
    <row r="62" spans="1:25" ht="18" customHeight="1" x14ac:dyDescent="0.25">
      <c r="C62" s="866" t="s">
        <v>1091</v>
      </c>
      <c r="D62" s="866"/>
      <c r="E62" s="866"/>
      <c r="F62" s="867"/>
      <c r="G62" s="867"/>
      <c r="H62" s="867"/>
      <c r="I62" s="867"/>
      <c r="N62" s="631" t="str">
        <f>IF(F62="","VALORE MANCANTE! Inserire 0 se nessun dipendente ne ha usufruito","")</f>
        <v>VALORE MANCANTE! Inserire 0 se nessun dipendente ne ha usufruito</v>
      </c>
    </row>
    <row r="63" spans="1:25" ht="18" customHeight="1" x14ac:dyDescent="0.25">
      <c r="C63" s="866" t="s">
        <v>1102</v>
      </c>
      <c r="D63" s="866"/>
      <c r="E63" s="866"/>
      <c r="F63" s="867"/>
      <c r="G63" s="867"/>
      <c r="H63" s="867"/>
      <c r="I63" s="867"/>
      <c r="N63" s="631" t="str">
        <f>IF(F63="","VALORE MANCANTE! Inserire 0 se nessuna dipendente ne ha usufruito","")</f>
        <v>VALORE MANCANTE! Inserire 0 se nessuna dipendente ne ha usufruito</v>
      </c>
    </row>
    <row r="64" spans="1:25" ht="18" customHeight="1" x14ac:dyDescent="0.25">
      <c r="C64" s="866" t="s">
        <v>1103</v>
      </c>
      <c r="D64" s="866"/>
      <c r="E64" s="866"/>
      <c r="F64" s="867"/>
      <c r="G64" s="867"/>
      <c r="H64" s="867"/>
      <c r="I64" s="867"/>
      <c r="N64" s="631" t="str">
        <f>IF(F64="","VALORE MANCANTE! Inserire 0 se nessun dipendente ne ha usufruito","")</f>
        <v>VALORE MANCANTE! Inserire 0 se nessun dipendente ne ha usufruito</v>
      </c>
    </row>
    <row r="65" spans="1:17" ht="13.8" x14ac:dyDescent="0.25"/>
    <row r="66" spans="1:17" ht="25.95" customHeight="1" x14ac:dyDescent="0.25">
      <c r="A66" s="859" t="s">
        <v>1149</v>
      </c>
      <c r="B66" s="859"/>
      <c r="C66" s="859"/>
      <c r="D66" s="859"/>
      <c r="E66" s="859"/>
      <c r="F66" s="859"/>
      <c r="G66" s="859"/>
      <c r="H66" s="859"/>
      <c r="I66" s="859"/>
      <c r="J66" s="859"/>
      <c r="K66" s="859"/>
      <c r="L66" s="859"/>
      <c r="M66" s="859"/>
    </row>
    <row r="67" spans="1:17" ht="13.8" x14ac:dyDescent="0.25"/>
    <row r="68" spans="1:17" ht="18" customHeight="1" x14ac:dyDescent="0.25">
      <c r="D68" s="865" t="s">
        <v>1104</v>
      </c>
      <c r="E68" s="865"/>
      <c r="F68" s="865"/>
      <c r="G68" s="865"/>
      <c r="H68" s="865"/>
      <c r="I68" s="644" t="b">
        <v>0</v>
      </c>
      <c r="O68" s="484" t="s">
        <v>1105</v>
      </c>
      <c r="P68" s="484" t="str">
        <f>IF(I68=TRUE,"1","0")</f>
        <v>0</v>
      </c>
      <c r="Q68" s="500">
        <f>1*P68</f>
        <v>0</v>
      </c>
    </row>
    <row r="69" spans="1:17" ht="18" customHeight="1" x14ac:dyDescent="0.25">
      <c r="D69" s="865" t="s">
        <v>1106</v>
      </c>
      <c r="E69" s="865"/>
      <c r="F69" s="865"/>
      <c r="G69" s="865"/>
      <c r="H69" s="865"/>
      <c r="I69" s="644" t="b">
        <v>0</v>
      </c>
      <c r="O69" s="484" t="s">
        <v>1107</v>
      </c>
      <c r="P69" s="484" t="str">
        <f t="shared" ref="P69:P76" si="14">IF(I69=TRUE,"1","0")</f>
        <v>0</v>
      </c>
      <c r="Q69" s="500">
        <f t="shared" ref="Q69:Q76" si="15">1*P69</f>
        <v>0</v>
      </c>
    </row>
    <row r="70" spans="1:17" ht="18" customHeight="1" x14ac:dyDescent="0.25">
      <c r="D70" s="865" t="s">
        <v>1108</v>
      </c>
      <c r="E70" s="865"/>
      <c r="F70" s="865"/>
      <c r="G70" s="865"/>
      <c r="H70" s="865"/>
      <c r="I70" s="644" t="b">
        <v>0</v>
      </c>
      <c r="O70" s="484" t="s">
        <v>1109</v>
      </c>
      <c r="P70" s="484" t="str">
        <f t="shared" si="14"/>
        <v>0</v>
      </c>
      <c r="Q70" s="500">
        <f t="shared" si="15"/>
        <v>0</v>
      </c>
    </row>
    <row r="71" spans="1:17" ht="18" customHeight="1" x14ac:dyDescent="0.25">
      <c r="D71" s="865" t="s">
        <v>1110</v>
      </c>
      <c r="E71" s="865"/>
      <c r="F71" s="865"/>
      <c r="G71" s="865"/>
      <c r="H71" s="865"/>
      <c r="I71" s="644" t="b">
        <v>0</v>
      </c>
      <c r="O71" s="484" t="s">
        <v>1111</v>
      </c>
      <c r="P71" s="484" t="str">
        <f t="shared" si="14"/>
        <v>0</v>
      </c>
      <c r="Q71" s="500">
        <f t="shared" si="15"/>
        <v>0</v>
      </c>
    </row>
    <row r="72" spans="1:17" ht="18" customHeight="1" x14ac:dyDescent="0.25">
      <c r="D72" s="865" t="s">
        <v>1112</v>
      </c>
      <c r="E72" s="865"/>
      <c r="F72" s="865"/>
      <c r="G72" s="865"/>
      <c r="H72" s="865"/>
      <c r="I72" s="644" t="b">
        <v>0</v>
      </c>
      <c r="O72" s="484" t="s">
        <v>1113</v>
      </c>
      <c r="P72" s="484" t="str">
        <f t="shared" si="14"/>
        <v>0</v>
      </c>
      <c r="Q72" s="500">
        <f t="shared" si="15"/>
        <v>0</v>
      </c>
    </row>
    <row r="73" spans="1:17" ht="18" customHeight="1" x14ac:dyDescent="0.25">
      <c r="D73" s="865" t="s">
        <v>1114</v>
      </c>
      <c r="E73" s="865"/>
      <c r="F73" s="865"/>
      <c r="G73" s="865"/>
      <c r="H73" s="865"/>
      <c r="I73" s="644" t="b">
        <v>0</v>
      </c>
      <c r="O73" s="484" t="s">
        <v>1115</v>
      </c>
      <c r="P73" s="484" t="str">
        <f t="shared" si="14"/>
        <v>0</v>
      </c>
      <c r="Q73" s="500">
        <f t="shared" si="15"/>
        <v>0</v>
      </c>
    </row>
    <row r="74" spans="1:17" ht="18" customHeight="1" x14ac:dyDescent="0.25">
      <c r="D74" s="865" t="s">
        <v>1116</v>
      </c>
      <c r="E74" s="865"/>
      <c r="F74" s="865"/>
      <c r="G74" s="865"/>
      <c r="H74" s="865"/>
      <c r="I74" s="644" t="b">
        <v>0</v>
      </c>
      <c r="O74" s="484" t="s">
        <v>1117</v>
      </c>
      <c r="P74" s="484" t="str">
        <f t="shared" si="14"/>
        <v>0</v>
      </c>
      <c r="Q74" s="500">
        <f t="shared" si="15"/>
        <v>0</v>
      </c>
    </row>
    <row r="75" spans="1:17" ht="18" customHeight="1" x14ac:dyDescent="0.25">
      <c r="D75" s="865" t="s">
        <v>1118</v>
      </c>
      <c r="E75" s="865"/>
      <c r="F75" s="865"/>
      <c r="G75" s="865"/>
      <c r="H75" s="865"/>
      <c r="I75" s="644" t="b">
        <v>0</v>
      </c>
      <c r="O75" s="484" t="s">
        <v>1119</v>
      </c>
      <c r="P75" s="484" t="str">
        <f t="shared" si="14"/>
        <v>0</v>
      </c>
      <c r="Q75" s="500">
        <f t="shared" si="15"/>
        <v>0</v>
      </c>
    </row>
    <row r="76" spans="1:17" ht="18" customHeight="1" x14ac:dyDescent="0.25">
      <c r="D76" s="861" t="s">
        <v>1120</v>
      </c>
      <c r="E76" s="862"/>
      <c r="F76" s="862"/>
      <c r="G76" s="862"/>
      <c r="H76" s="862"/>
      <c r="I76" s="645" t="b">
        <v>0</v>
      </c>
      <c r="O76" s="484" t="s">
        <v>1121</v>
      </c>
      <c r="P76" s="484" t="str">
        <f t="shared" si="14"/>
        <v>0</v>
      </c>
      <c r="Q76" s="500">
        <f t="shared" si="15"/>
        <v>0</v>
      </c>
    </row>
    <row r="77" spans="1:17" ht="13.8" x14ac:dyDescent="0.25"/>
    <row r="78" spans="1:17" ht="42.75" customHeight="1" x14ac:dyDescent="0.25">
      <c r="A78" s="863" t="s">
        <v>1122</v>
      </c>
      <c r="B78" s="864"/>
      <c r="C78" s="864"/>
      <c r="D78" s="864"/>
      <c r="E78" s="864"/>
      <c r="F78" s="864"/>
      <c r="G78" s="864"/>
      <c r="H78" s="864"/>
      <c r="I78" s="864"/>
      <c r="J78" s="864"/>
      <c r="K78" s="864"/>
      <c r="L78" s="864"/>
      <c r="M78" s="864"/>
      <c r="N78" s="864"/>
    </row>
    <row r="79" spans="1:17" ht="13.8" x14ac:dyDescent="0.25"/>
    <row r="80" spans="1:17" s="632" customFormat="1" ht="42" customHeight="1" x14ac:dyDescent="0.25">
      <c r="A80" s="858" t="s">
        <v>1123</v>
      </c>
      <c r="B80" s="858"/>
      <c r="C80" s="858"/>
      <c r="D80" s="858"/>
      <c r="E80" s="858"/>
      <c r="F80" s="858"/>
      <c r="G80" s="858"/>
      <c r="H80" s="858"/>
      <c r="I80" s="858"/>
      <c r="J80" s="858"/>
      <c r="K80" s="858"/>
      <c r="L80" s="858"/>
      <c r="M80" s="858"/>
      <c r="N80" s="646"/>
    </row>
    <row r="81" spans="1:26" ht="13.8" x14ac:dyDescent="0.25"/>
    <row r="82" spans="1:26" ht="17.399999999999999" customHeight="1" x14ac:dyDescent="0.25">
      <c r="C82" s="850"/>
      <c r="D82" s="851"/>
      <c r="E82" s="851"/>
      <c r="F82" s="854" t="s">
        <v>1081</v>
      </c>
      <c r="G82" s="855"/>
      <c r="H82" s="854" t="s">
        <v>1082</v>
      </c>
      <c r="I82" s="855"/>
      <c r="J82" s="854" t="s">
        <v>1083</v>
      </c>
      <c r="K82" s="855"/>
      <c r="L82" s="854" t="s">
        <v>1124</v>
      </c>
      <c r="M82" s="855"/>
    </row>
    <row r="83" spans="1:26" s="588" customFormat="1" ht="13.8" x14ac:dyDescent="0.25">
      <c r="A83" s="484"/>
      <c r="B83" s="484"/>
      <c r="C83" s="852"/>
      <c r="D83" s="853"/>
      <c r="E83" s="853"/>
      <c r="F83" s="856"/>
      <c r="G83" s="857"/>
      <c r="H83" s="856"/>
      <c r="I83" s="857"/>
      <c r="J83" s="856"/>
      <c r="K83" s="857"/>
      <c r="L83" s="856"/>
      <c r="M83" s="857"/>
      <c r="N83" s="631"/>
      <c r="O83" s="484"/>
      <c r="P83" s="588" t="s">
        <v>1085</v>
      </c>
      <c r="Q83" s="588" t="s">
        <v>1086</v>
      </c>
      <c r="R83" s="588" t="s">
        <v>1087</v>
      </c>
      <c r="S83" s="588" t="s">
        <v>1125</v>
      </c>
      <c r="T83" s="484"/>
      <c r="U83" s="484"/>
      <c r="V83" s="484"/>
      <c r="W83" s="588" t="s">
        <v>1085</v>
      </c>
      <c r="X83" s="588" t="s">
        <v>1086</v>
      </c>
      <c r="Y83" s="588" t="s">
        <v>1087</v>
      </c>
      <c r="Z83" s="588" t="s">
        <v>1125</v>
      </c>
    </row>
    <row r="84" spans="1:26" s="588" customFormat="1" ht="33" customHeight="1" x14ac:dyDescent="0.25">
      <c r="A84" s="484"/>
      <c r="B84" s="484"/>
      <c r="C84" s="860" t="s">
        <v>1126</v>
      </c>
      <c r="D84" s="860"/>
      <c r="E84" s="860"/>
      <c r="F84" s="849" t="b">
        <v>0</v>
      </c>
      <c r="G84" s="849"/>
      <c r="H84" s="849" t="b">
        <v>0</v>
      </c>
      <c r="I84" s="849"/>
      <c r="J84" s="849" t="b">
        <v>0</v>
      </c>
      <c r="K84" s="849"/>
      <c r="L84" s="849" t="b">
        <v>0</v>
      </c>
      <c r="M84" s="849"/>
      <c r="N84" s="638" t="str">
        <f>IF(F84+H84+J84+L84&gt;1,"Inserire una sola opzione!","")</f>
        <v/>
      </c>
      <c r="O84" s="632" t="s">
        <v>1127</v>
      </c>
      <c r="P84" s="647" t="str">
        <f>IF(F84=TRUE,"1","0")</f>
        <v>0</v>
      </c>
      <c r="Q84" s="647" t="str">
        <f>IF(H84=TRUE,"1","0")</f>
        <v>0</v>
      </c>
      <c r="R84" s="647" t="str">
        <f>IF(J84=TRUE,"1","0")</f>
        <v>0</v>
      </c>
      <c r="S84" s="647" t="str">
        <f>IF(L84=TRUE,"1","0")</f>
        <v>0</v>
      </c>
      <c r="T84" s="484"/>
      <c r="U84" s="484"/>
      <c r="V84" s="632" t="s">
        <v>1127</v>
      </c>
      <c r="W84" s="634">
        <f>1*P84</f>
        <v>0</v>
      </c>
      <c r="X84" s="634">
        <f t="shared" ref="X84:Z87" si="16">1*Q84</f>
        <v>0</v>
      </c>
      <c r="Y84" s="634">
        <f t="shared" si="16"/>
        <v>0</v>
      </c>
      <c r="Z84" s="634">
        <f t="shared" si="16"/>
        <v>0</v>
      </c>
    </row>
    <row r="85" spans="1:26" s="588" customFormat="1" ht="33" customHeight="1" x14ac:dyDescent="0.25">
      <c r="A85" s="484"/>
      <c r="B85" s="484"/>
      <c r="C85" s="860" t="s">
        <v>1128</v>
      </c>
      <c r="D85" s="860"/>
      <c r="E85" s="860"/>
      <c r="F85" s="849" t="b">
        <v>0</v>
      </c>
      <c r="G85" s="849"/>
      <c r="H85" s="849" t="b">
        <v>0</v>
      </c>
      <c r="I85" s="849"/>
      <c r="J85" s="849" t="b">
        <v>0</v>
      </c>
      <c r="K85" s="849"/>
      <c r="L85" s="849" t="b">
        <v>0</v>
      </c>
      <c r="M85" s="849"/>
      <c r="N85" s="638" t="str">
        <f>IF(F85+H85+J85+L85&gt;1,"Inserire una sola opzione!","")</f>
        <v/>
      </c>
      <c r="O85" s="632" t="s">
        <v>1129</v>
      </c>
      <c r="P85" s="647" t="str">
        <f t="shared" ref="P85:P87" si="17">IF(F85=TRUE,"1","0")</f>
        <v>0</v>
      </c>
      <c r="Q85" s="647" t="str">
        <f t="shared" ref="Q85:Q87" si="18">IF(H85=TRUE,"1","0")</f>
        <v>0</v>
      </c>
      <c r="R85" s="647" t="str">
        <f t="shared" ref="R85:R87" si="19">IF(J85=TRUE,"1","0")</f>
        <v>0</v>
      </c>
      <c r="S85" s="647" t="str">
        <f t="shared" ref="S85:S87" si="20">IF(L85=TRUE,"1","0")</f>
        <v>0</v>
      </c>
      <c r="T85" s="484"/>
      <c r="U85" s="484"/>
      <c r="V85" s="632" t="s">
        <v>1129</v>
      </c>
      <c r="W85" s="634">
        <f t="shared" ref="W85:W87" si="21">1*P85</f>
        <v>0</v>
      </c>
      <c r="X85" s="634">
        <f t="shared" si="16"/>
        <v>0</v>
      </c>
      <c r="Y85" s="634">
        <f t="shared" si="16"/>
        <v>0</v>
      </c>
      <c r="Z85" s="634">
        <f t="shared" si="16"/>
        <v>0</v>
      </c>
    </row>
    <row r="86" spans="1:26" s="588" customFormat="1" ht="33" customHeight="1" x14ac:dyDescent="0.25">
      <c r="A86" s="484"/>
      <c r="B86" s="484"/>
      <c r="C86" s="860" t="s">
        <v>1130</v>
      </c>
      <c r="D86" s="860"/>
      <c r="E86" s="860"/>
      <c r="F86" s="849" t="b">
        <v>0</v>
      </c>
      <c r="G86" s="849"/>
      <c r="H86" s="849" t="b">
        <v>0</v>
      </c>
      <c r="I86" s="849"/>
      <c r="J86" s="849" t="b">
        <v>0</v>
      </c>
      <c r="K86" s="849"/>
      <c r="L86" s="849" t="b">
        <v>0</v>
      </c>
      <c r="M86" s="849"/>
      <c r="N86" s="638" t="str">
        <f>IF(F86+H86+J86+L86&gt;1,"Inserire una sola opzione!","")</f>
        <v/>
      </c>
      <c r="O86" s="632" t="s">
        <v>1131</v>
      </c>
      <c r="P86" s="647" t="str">
        <f t="shared" si="17"/>
        <v>0</v>
      </c>
      <c r="Q86" s="647" t="str">
        <f t="shared" si="18"/>
        <v>0</v>
      </c>
      <c r="R86" s="647" t="str">
        <f t="shared" si="19"/>
        <v>0</v>
      </c>
      <c r="S86" s="647" t="str">
        <f t="shared" si="20"/>
        <v>0</v>
      </c>
      <c r="T86" s="484"/>
      <c r="U86" s="484"/>
      <c r="V86" s="632" t="s">
        <v>1131</v>
      </c>
      <c r="W86" s="634">
        <f t="shared" si="21"/>
        <v>0</v>
      </c>
      <c r="X86" s="634">
        <f t="shared" si="16"/>
        <v>0</v>
      </c>
      <c r="Y86" s="634">
        <f t="shared" si="16"/>
        <v>0</v>
      </c>
      <c r="Z86" s="634">
        <f t="shared" si="16"/>
        <v>0</v>
      </c>
    </row>
    <row r="87" spans="1:26" s="588" customFormat="1" ht="33" customHeight="1" x14ac:dyDescent="0.25">
      <c r="A87" s="484"/>
      <c r="B87" s="484"/>
      <c r="C87" s="860" t="s">
        <v>1132</v>
      </c>
      <c r="D87" s="860"/>
      <c r="E87" s="860"/>
      <c r="F87" s="849" t="b">
        <v>0</v>
      </c>
      <c r="G87" s="849"/>
      <c r="H87" s="849" t="b">
        <v>0</v>
      </c>
      <c r="I87" s="849"/>
      <c r="J87" s="849" t="b">
        <v>0</v>
      </c>
      <c r="K87" s="849"/>
      <c r="L87" s="849" t="b">
        <v>0</v>
      </c>
      <c r="M87" s="849"/>
      <c r="N87" s="638" t="str">
        <f>IF(F87+H87+J87+L87&gt;1,"Inserire una sola opzione!","")</f>
        <v/>
      </c>
      <c r="O87" s="632" t="s">
        <v>1133</v>
      </c>
      <c r="P87" s="647" t="str">
        <f t="shared" si="17"/>
        <v>0</v>
      </c>
      <c r="Q87" s="647" t="str">
        <f t="shared" si="18"/>
        <v>0</v>
      </c>
      <c r="R87" s="647" t="str">
        <f t="shared" si="19"/>
        <v>0</v>
      </c>
      <c r="S87" s="647" t="str">
        <f t="shared" si="20"/>
        <v>0</v>
      </c>
      <c r="T87" s="484"/>
      <c r="U87" s="484"/>
      <c r="V87" s="632" t="s">
        <v>1133</v>
      </c>
      <c r="W87" s="634">
        <f t="shared" si="21"/>
        <v>0</v>
      </c>
      <c r="X87" s="634">
        <f t="shared" si="16"/>
        <v>0</v>
      </c>
      <c r="Y87" s="634">
        <f t="shared" si="16"/>
        <v>0</v>
      </c>
      <c r="Z87" s="634">
        <f t="shared" si="16"/>
        <v>0</v>
      </c>
    </row>
    <row r="88" spans="1:26" s="588" customFormat="1" ht="13.8" x14ac:dyDescent="0.25">
      <c r="A88" s="484"/>
      <c r="B88" s="484"/>
      <c r="C88" s="484"/>
      <c r="D88" s="484"/>
      <c r="E88" s="484"/>
      <c r="F88" s="484"/>
      <c r="G88" s="484"/>
      <c r="H88" s="484"/>
      <c r="I88" s="484"/>
      <c r="J88" s="484"/>
      <c r="K88" s="484"/>
      <c r="L88" s="484"/>
      <c r="M88" s="484"/>
      <c r="N88" s="631"/>
      <c r="O88" s="484"/>
      <c r="T88" s="484"/>
      <c r="U88" s="484"/>
      <c r="V88" s="484"/>
    </row>
    <row r="89" spans="1:26" s="588" customFormat="1" ht="28.95" customHeight="1" x14ac:dyDescent="0.25">
      <c r="A89" s="859" t="s">
        <v>1134</v>
      </c>
      <c r="B89" s="859"/>
      <c r="C89" s="859"/>
      <c r="D89" s="859"/>
      <c r="E89" s="859"/>
      <c r="F89" s="859"/>
      <c r="G89" s="859"/>
      <c r="H89" s="859"/>
      <c r="I89" s="859"/>
      <c r="J89" s="859"/>
      <c r="K89" s="859"/>
      <c r="L89" s="859"/>
      <c r="M89" s="859"/>
      <c r="N89" s="631"/>
      <c r="O89" s="484"/>
      <c r="T89" s="484"/>
      <c r="U89" s="484"/>
      <c r="V89" s="484"/>
    </row>
    <row r="90" spans="1:26" s="588" customFormat="1" ht="13.8" x14ac:dyDescent="0.25">
      <c r="A90" s="484"/>
      <c r="B90" s="484"/>
      <c r="C90" s="484"/>
      <c r="D90" s="484"/>
      <c r="E90" s="484"/>
      <c r="F90" s="484"/>
      <c r="G90" s="484"/>
      <c r="H90" s="484"/>
      <c r="I90" s="484"/>
      <c r="J90" s="484"/>
      <c r="K90" s="484"/>
      <c r="L90" s="484"/>
      <c r="M90" s="484"/>
      <c r="N90" s="631"/>
      <c r="O90" s="484"/>
      <c r="T90" s="484"/>
      <c r="U90" s="484"/>
      <c r="V90" s="484"/>
    </row>
    <row r="91" spans="1:26" s="588" customFormat="1" ht="13.8" x14ac:dyDescent="0.25">
      <c r="A91" s="484"/>
      <c r="B91" s="484"/>
      <c r="C91" s="850"/>
      <c r="D91" s="851"/>
      <c r="E91" s="851"/>
      <c r="F91" s="854" t="s">
        <v>1081</v>
      </c>
      <c r="G91" s="855"/>
      <c r="H91" s="854" t="s">
        <v>1082</v>
      </c>
      <c r="I91" s="855"/>
      <c r="J91" s="854" t="s">
        <v>1083</v>
      </c>
      <c r="K91" s="855"/>
      <c r="L91" s="854" t="s">
        <v>1124</v>
      </c>
      <c r="M91" s="855"/>
      <c r="N91" s="631"/>
      <c r="O91" s="484"/>
      <c r="T91" s="484"/>
      <c r="U91" s="484"/>
      <c r="V91" s="484"/>
    </row>
    <row r="92" spans="1:26" s="588" customFormat="1" ht="19.95" customHeight="1" x14ac:dyDescent="0.25">
      <c r="A92" s="484"/>
      <c r="B92" s="484"/>
      <c r="C92" s="852"/>
      <c r="D92" s="853"/>
      <c r="E92" s="853"/>
      <c r="F92" s="856"/>
      <c r="G92" s="857"/>
      <c r="H92" s="856"/>
      <c r="I92" s="857"/>
      <c r="J92" s="856"/>
      <c r="K92" s="857"/>
      <c r="L92" s="856"/>
      <c r="M92" s="857"/>
      <c r="N92" s="631"/>
      <c r="O92" s="484"/>
      <c r="P92" s="588" t="s">
        <v>1085</v>
      </c>
      <c r="Q92" s="588" t="s">
        <v>1086</v>
      </c>
      <c r="R92" s="588" t="s">
        <v>1087</v>
      </c>
      <c r="S92" s="588" t="s">
        <v>1125</v>
      </c>
      <c r="T92" s="484"/>
      <c r="U92" s="484"/>
      <c r="V92" s="484"/>
      <c r="W92" s="588" t="s">
        <v>1085</v>
      </c>
      <c r="X92" s="588" t="s">
        <v>1086</v>
      </c>
      <c r="Y92" s="588" t="s">
        <v>1087</v>
      </c>
      <c r="Z92" s="588" t="s">
        <v>1125</v>
      </c>
    </row>
    <row r="93" spans="1:26" s="588" customFormat="1" ht="18" customHeight="1" x14ac:dyDescent="0.25">
      <c r="A93" s="484"/>
      <c r="B93" s="484"/>
      <c r="C93" s="848" t="s">
        <v>1135</v>
      </c>
      <c r="D93" s="848"/>
      <c r="E93" s="848"/>
      <c r="F93" s="849" t="b">
        <v>0</v>
      </c>
      <c r="G93" s="849"/>
      <c r="H93" s="849" t="b">
        <v>0</v>
      </c>
      <c r="I93" s="849"/>
      <c r="J93" s="849" t="b">
        <v>0</v>
      </c>
      <c r="K93" s="849"/>
      <c r="L93" s="849" t="b">
        <v>0</v>
      </c>
      <c r="M93" s="849"/>
      <c r="N93" s="638" t="str">
        <f>IF(F93+H93+J93+L93&gt;1,"Inserire una sola opzione!","")</f>
        <v/>
      </c>
      <c r="O93" s="484" t="s">
        <v>1090</v>
      </c>
      <c r="P93" s="588" t="str">
        <f>IF(F93=TRUE,"1","0")</f>
        <v>0</v>
      </c>
      <c r="Q93" s="588" t="str">
        <f>IF(H93=TRUE,"1","0")</f>
        <v>0</v>
      </c>
      <c r="R93" s="588" t="str">
        <f>IF(J93=TRUE,"1","0")</f>
        <v>0</v>
      </c>
      <c r="S93" s="588" t="str">
        <f>IF(L93=TRUE,"1","0")</f>
        <v>0</v>
      </c>
      <c r="T93" s="484"/>
      <c r="U93" s="484"/>
      <c r="V93" s="484" t="s">
        <v>1090</v>
      </c>
      <c r="W93" s="634">
        <f>1*P93</f>
        <v>0</v>
      </c>
      <c r="X93" s="634">
        <f t="shared" ref="X93:Z97" si="22">1*Q93</f>
        <v>0</v>
      </c>
      <c r="Y93" s="634">
        <f t="shared" si="22"/>
        <v>0</v>
      </c>
      <c r="Z93" s="634">
        <f>1*S93</f>
        <v>0</v>
      </c>
    </row>
    <row r="94" spans="1:26" s="588" customFormat="1" ht="18" customHeight="1" x14ac:dyDescent="0.25">
      <c r="A94" s="484"/>
      <c r="B94" s="484"/>
      <c r="C94" s="848" t="s">
        <v>1136</v>
      </c>
      <c r="D94" s="848"/>
      <c r="E94" s="848"/>
      <c r="F94" s="849" t="b">
        <v>0</v>
      </c>
      <c r="G94" s="849"/>
      <c r="H94" s="849" t="b">
        <v>0</v>
      </c>
      <c r="I94" s="849"/>
      <c r="J94" s="849" t="b">
        <v>0</v>
      </c>
      <c r="K94" s="849"/>
      <c r="L94" s="849" t="b">
        <v>0</v>
      </c>
      <c r="M94" s="849"/>
      <c r="N94" s="638" t="str">
        <f>IF(F94+H94+J94+L94&gt;1,"Inserire una sola opzione!","")</f>
        <v/>
      </c>
      <c r="O94" s="484" t="s">
        <v>1092</v>
      </c>
      <c r="P94" s="588" t="str">
        <f t="shared" ref="P94:P97" si="23">IF(F94=TRUE,"1","0")</f>
        <v>0</v>
      </c>
      <c r="Q94" s="588" t="str">
        <f t="shared" ref="Q94:Q97" si="24">IF(H94=TRUE,"1","0")</f>
        <v>0</v>
      </c>
      <c r="R94" s="588" t="str">
        <f t="shared" ref="R94:R97" si="25">IF(J94=TRUE,"1","0")</f>
        <v>0</v>
      </c>
      <c r="S94" s="588" t="str">
        <f t="shared" ref="S94:S97" si="26">IF(L94=TRUE,"1","0")</f>
        <v>0</v>
      </c>
      <c r="T94" s="484"/>
      <c r="U94" s="484"/>
      <c r="V94" s="484" t="s">
        <v>1092</v>
      </c>
      <c r="W94" s="634">
        <f t="shared" ref="W94:W97" si="27">1*P94</f>
        <v>0</v>
      </c>
      <c r="X94" s="634">
        <f t="shared" si="22"/>
        <v>0</v>
      </c>
      <c r="Y94" s="634">
        <f t="shared" si="22"/>
        <v>0</v>
      </c>
      <c r="Z94" s="634">
        <f t="shared" si="22"/>
        <v>0</v>
      </c>
    </row>
    <row r="95" spans="1:26" s="588" customFormat="1" ht="18" customHeight="1" x14ac:dyDescent="0.25">
      <c r="A95" s="484"/>
      <c r="B95" s="484"/>
      <c r="C95" s="848" t="s">
        <v>1137</v>
      </c>
      <c r="D95" s="848"/>
      <c r="E95" s="848"/>
      <c r="F95" s="849" t="b">
        <v>0</v>
      </c>
      <c r="G95" s="849"/>
      <c r="H95" s="849" t="b">
        <v>0</v>
      </c>
      <c r="I95" s="849"/>
      <c r="J95" s="849" t="b">
        <v>0</v>
      </c>
      <c r="K95" s="849"/>
      <c r="L95" s="849" t="b">
        <v>0</v>
      </c>
      <c r="M95" s="849"/>
      <c r="N95" s="638" t="str">
        <f>IF(F95+H95+J95+L95&gt;1,"Inserire una sola opzione!","")</f>
        <v/>
      </c>
      <c r="O95" s="484" t="s">
        <v>1094</v>
      </c>
      <c r="P95" s="588" t="str">
        <f t="shared" si="23"/>
        <v>0</v>
      </c>
      <c r="Q95" s="588" t="str">
        <f t="shared" si="24"/>
        <v>0</v>
      </c>
      <c r="R95" s="588" t="str">
        <f t="shared" si="25"/>
        <v>0</v>
      </c>
      <c r="S95" s="588" t="str">
        <f t="shared" si="26"/>
        <v>0</v>
      </c>
      <c r="T95" s="484"/>
      <c r="U95" s="484"/>
      <c r="V95" s="484" t="s">
        <v>1094</v>
      </c>
      <c r="W95" s="634">
        <f t="shared" si="27"/>
        <v>0</v>
      </c>
      <c r="X95" s="634">
        <f t="shared" si="22"/>
        <v>0</v>
      </c>
      <c r="Y95" s="634">
        <f t="shared" si="22"/>
        <v>0</v>
      </c>
      <c r="Z95" s="634">
        <f t="shared" si="22"/>
        <v>0</v>
      </c>
    </row>
    <row r="96" spans="1:26" s="588" customFormat="1" ht="18" customHeight="1" x14ac:dyDescent="0.25">
      <c r="A96" s="484"/>
      <c r="B96" s="484"/>
      <c r="C96" s="847" t="s">
        <v>1095</v>
      </c>
      <c r="D96" s="848"/>
      <c r="E96" s="848"/>
      <c r="F96" s="849" t="b">
        <v>0</v>
      </c>
      <c r="G96" s="849"/>
      <c r="H96" s="849" t="b">
        <v>0</v>
      </c>
      <c r="I96" s="849"/>
      <c r="J96" s="849" t="b">
        <v>0</v>
      </c>
      <c r="K96" s="849"/>
      <c r="L96" s="849" t="b">
        <v>0</v>
      </c>
      <c r="M96" s="849"/>
      <c r="N96" s="638" t="str">
        <f>IF(F96+H96+J96+L96&gt;1,"Inserire una sola opzione!","")</f>
        <v/>
      </c>
      <c r="O96" s="484" t="s">
        <v>1095</v>
      </c>
      <c r="P96" s="588" t="str">
        <f t="shared" si="23"/>
        <v>0</v>
      </c>
      <c r="Q96" s="588" t="str">
        <f t="shared" si="24"/>
        <v>0</v>
      </c>
      <c r="R96" s="588" t="str">
        <f t="shared" si="25"/>
        <v>0</v>
      </c>
      <c r="S96" s="588" t="str">
        <f t="shared" si="26"/>
        <v>0</v>
      </c>
      <c r="T96" s="484"/>
      <c r="U96" s="484"/>
      <c r="V96" s="484" t="s">
        <v>1095</v>
      </c>
      <c r="W96" s="634">
        <f t="shared" si="27"/>
        <v>0</v>
      </c>
      <c r="X96" s="634">
        <f t="shared" si="22"/>
        <v>0</v>
      </c>
      <c r="Y96" s="634">
        <f t="shared" si="22"/>
        <v>0</v>
      </c>
      <c r="Z96" s="634">
        <f t="shared" si="22"/>
        <v>0</v>
      </c>
    </row>
    <row r="97" spans="1:26" s="588" customFormat="1" ht="18" customHeight="1" x14ac:dyDescent="0.25">
      <c r="A97" s="484"/>
      <c r="B97" s="484"/>
      <c r="C97" s="847" t="s">
        <v>1071</v>
      </c>
      <c r="D97" s="848"/>
      <c r="E97" s="848"/>
      <c r="F97" s="849" t="b">
        <v>0</v>
      </c>
      <c r="G97" s="849"/>
      <c r="H97" s="849" t="b">
        <v>0</v>
      </c>
      <c r="I97" s="849"/>
      <c r="J97" s="849" t="b">
        <v>0</v>
      </c>
      <c r="K97" s="849"/>
      <c r="L97" s="849" t="b">
        <v>0</v>
      </c>
      <c r="M97" s="849"/>
      <c r="N97" s="638" t="str">
        <f>IF(F97+H97+J97+L97&gt;1,"Inserire una sola opzione!","")</f>
        <v/>
      </c>
      <c r="O97" s="484" t="s">
        <v>1071</v>
      </c>
      <c r="P97" s="588" t="str">
        <f t="shared" si="23"/>
        <v>0</v>
      </c>
      <c r="Q97" s="588" t="str">
        <f t="shared" si="24"/>
        <v>0</v>
      </c>
      <c r="R97" s="588" t="str">
        <f t="shared" si="25"/>
        <v>0</v>
      </c>
      <c r="S97" s="588" t="str">
        <f t="shared" si="26"/>
        <v>0</v>
      </c>
      <c r="T97" s="484"/>
      <c r="U97" s="484"/>
      <c r="V97" s="484" t="s">
        <v>1071</v>
      </c>
      <c r="W97" s="634">
        <f t="shared" si="27"/>
        <v>0</v>
      </c>
      <c r="X97" s="634">
        <f t="shared" si="22"/>
        <v>0</v>
      </c>
      <c r="Y97" s="634">
        <f t="shared" si="22"/>
        <v>0</v>
      </c>
      <c r="Z97" s="634">
        <f t="shared" si="22"/>
        <v>0</v>
      </c>
    </row>
    <row r="98" spans="1:26" s="588" customFormat="1" ht="13.8" x14ac:dyDescent="0.25">
      <c r="A98" s="484"/>
      <c r="B98" s="484"/>
      <c r="C98" s="484"/>
      <c r="D98" s="484"/>
      <c r="E98" s="484"/>
      <c r="F98" s="484"/>
      <c r="G98" s="484"/>
      <c r="H98" s="484"/>
      <c r="I98" s="484"/>
      <c r="J98" s="484"/>
      <c r="K98" s="484"/>
      <c r="L98" s="484"/>
      <c r="M98" s="484"/>
      <c r="N98" s="631"/>
      <c r="O98" s="484"/>
      <c r="T98" s="484"/>
      <c r="U98" s="484"/>
      <c r="V98" s="484"/>
    </row>
    <row r="99" spans="1:26" s="588" customFormat="1" ht="35.25" customHeight="1" x14ac:dyDescent="0.25">
      <c r="A99" s="858" t="s">
        <v>1138</v>
      </c>
      <c r="B99" s="858"/>
      <c r="C99" s="858"/>
      <c r="D99" s="858"/>
      <c r="E99" s="858"/>
      <c r="F99" s="858"/>
      <c r="G99" s="858"/>
      <c r="H99" s="858"/>
      <c r="I99" s="858"/>
      <c r="J99" s="858"/>
      <c r="K99" s="858"/>
      <c r="L99" s="858"/>
      <c r="M99" s="858"/>
      <c r="N99" s="631"/>
      <c r="O99" s="484"/>
      <c r="T99" s="484"/>
      <c r="U99" s="484"/>
      <c r="V99" s="484"/>
    </row>
    <row r="100" spans="1:26" s="588" customFormat="1" ht="13.8" x14ac:dyDescent="0.25">
      <c r="A100" s="484"/>
      <c r="B100" s="484"/>
      <c r="C100" s="484"/>
      <c r="D100" s="484"/>
      <c r="E100" s="484"/>
      <c r="F100" s="484"/>
      <c r="G100" s="484"/>
      <c r="H100" s="484"/>
      <c r="I100" s="484"/>
      <c r="J100" s="484"/>
      <c r="K100" s="484"/>
      <c r="L100" s="484"/>
      <c r="M100" s="484"/>
      <c r="N100" s="631"/>
      <c r="O100" s="484"/>
      <c r="T100" s="484"/>
      <c r="U100" s="484"/>
      <c r="V100" s="484"/>
    </row>
    <row r="101" spans="1:26" s="588" customFormat="1" ht="13.8" x14ac:dyDescent="0.25">
      <c r="A101" s="484"/>
      <c r="B101" s="484"/>
      <c r="C101" s="850"/>
      <c r="D101" s="851"/>
      <c r="E101" s="851"/>
      <c r="F101" s="854" t="s">
        <v>1081</v>
      </c>
      <c r="G101" s="855"/>
      <c r="H101" s="854" t="s">
        <v>1082</v>
      </c>
      <c r="I101" s="855"/>
      <c r="J101" s="854" t="s">
        <v>1083</v>
      </c>
      <c r="K101" s="855"/>
      <c r="L101" s="854" t="s">
        <v>1124</v>
      </c>
      <c r="M101" s="855"/>
      <c r="N101" s="631"/>
      <c r="O101" s="484"/>
      <c r="T101" s="484"/>
      <c r="U101" s="484"/>
      <c r="V101" s="484"/>
    </row>
    <row r="102" spans="1:26" s="588" customFormat="1" ht="22.95" customHeight="1" x14ac:dyDescent="0.25">
      <c r="A102" s="484"/>
      <c r="B102" s="484"/>
      <c r="C102" s="852"/>
      <c r="D102" s="853"/>
      <c r="E102" s="853"/>
      <c r="F102" s="856"/>
      <c r="G102" s="857"/>
      <c r="H102" s="856"/>
      <c r="I102" s="857"/>
      <c r="J102" s="856"/>
      <c r="K102" s="857"/>
      <c r="L102" s="856"/>
      <c r="M102" s="857"/>
      <c r="N102" s="631"/>
      <c r="O102" s="484"/>
      <c r="P102" s="588" t="s">
        <v>1085</v>
      </c>
      <c r="Q102" s="588" t="s">
        <v>1086</v>
      </c>
      <c r="R102" s="588" t="s">
        <v>1087</v>
      </c>
      <c r="S102" s="588" t="s">
        <v>1125</v>
      </c>
      <c r="T102" s="484"/>
      <c r="U102" s="484"/>
      <c r="V102" s="484"/>
      <c r="W102" s="588" t="s">
        <v>1085</v>
      </c>
      <c r="X102" s="588" t="s">
        <v>1086</v>
      </c>
      <c r="Y102" s="588" t="s">
        <v>1087</v>
      </c>
      <c r="Z102" s="588" t="s">
        <v>1125</v>
      </c>
    </row>
    <row r="103" spans="1:26" s="588" customFormat="1" ht="18" customHeight="1" x14ac:dyDescent="0.25">
      <c r="A103" s="484"/>
      <c r="B103" s="484"/>
      <c r="C103" s="848" t="s">
        <v>1135</v>
      </c>
      <c r="D103" s="848"/>
      <c r="E103" s="848"/>
      <c r="F103" s="849" t="b">
        <v>0</v>
      </c>
      <c r="G103" s="849"/>
      <c r="H103" s="849" t="b">
        <v>0</v>
      </c>
      <c r="I103" s="849"/>
      <c r="J103" s="849" t="b">
        <v>0</v>
      </c>
      <c r="K103" s="849"/>
      <c r="L103" s="849" t="b">
        <v>0</v>
      </c>
      <c r="M103" s="849"/>
      <c r="N103" s="638" t="str">
        <f>IF(F103+H103+J103+L103&gt;1,"Inserire una sola opzione!","")</f>
        <v/>
      </c>
      <c r="O103" s="484" t="s">
        <v>1090</v>
      </c>
      <c r="P103" s="588" t="str">
        <f>IF(F103=TRUE,"1","0")</f>
        <v>0</v>
      </c>
      <c r="Q103" s="588" t="str">
        <f>IF(H103=TRUE,"1","0")</f>
        <v>0</v>
      </c>
      <c r="R103" s="588" t="str">
        <f>IF(J103=TRUE,"1","0")</f>
        <v>0</v>
      </c>
      <c r="S103" s="588" t="str">
        <f>IF(L103=TRUE,"1","0")</f>
        <v>0</v>
      </c>
      <c r="T103" s="484"/>
      <c r="U103" s="484"/>
      <c r="V103" s="484" t="s">
        <v>1090</v>
      </c>
      <c r="W103" s="634">
        <f>1*P103</f>
        <v>0</v>
      </c>
      <c r="X103" s="634">
        <f t="shared" ref="X103:Z107" si="28">1*Q103</f>
        <v>0</v>
      </c>
      <c r="Y103" s="634">
        <f t="shared" si="28"/>
        <v>0</v>
      </c>
      <c r="Z103" s="634">
        <f>1*S103</f>
        <v>0</v>
      </c>
    </row>
    <row r="104" spans="1:26" s="588" customFormat="1" ht="18" customHeight="1" x14ac:dyDescent="0.25">
      <c r="A104" s="484"/>
      <c r="B104" s="484"/>
      <c r="C104" s="848" t="s">
        <v>1136</v>
      </c>
      <c r="D104" s="848"/>
      <c r="E104" s="848"/>
      <c r="F104" s="849" t="b">
        <v>0</v>
      </c>
      <c r="G104" s="849"/>
      <c r="H104" s="849" t="b">
        <v>0</v>
      </c>
      <c r="I104" s="849"/>
      <c r="J104" s="849" t="b">
        <v>0</v>
      </c>
      <c r="K104" s="849"/>
      <c r="L104" s="849" t="b">
        <v>0</v>
      </c>
      <c r="M104" s="849"/>
      <c r="N104" s="638" t="str">
        <f>IF(F104+H104+J104+L104&gt;1,"Inserire una sola opzione!","")</f>
        <v/>
      </c>
      <c r="O104" s="484" t="s">
        <v>1092</v>
      </c>
      <c r="P104" s="588" t="str">
        <f t="shared" ref="P104:P107" si="29">IF(F104=TRUE,"1","0")</f>
        <v>0</v>
      </c>
      <c r="Q104" s="588" t="str">
        <f t="shared" ref="Q104:Q107" si="30">IF(H104=TRUE,"1","0")</f>
        <v>0</v>
      </c>
      <c r="R104" s="588" t="str">
        <f t="shared" ref="R104:R107" si="31">IF(J104=TRUE,"1","0")</f>
        <v>0</v>
      </c>
      <c r="S104" s="588" t="str">
        <f t="shared" ref="S104:S107" si="32">IF(L104=TRUE,"1","0")</f>
        <v>0</v>
      </c>
      <c r="T104" s="484"/>
      <c r="U104" s="484"/>
      <c r="V104" s="484" t="s">
        <v>1092</v>
      </c>
      <c r="W104" s="634">
        <f t="shared" ref="W104:W107" si="33">1*P104</f>
        <v>0</v>
      </c>
      <c r="X104" s="634">
        <f t="shared" si="28"/>
        <v>0</v>
      </c>
      <c r="Y104" s="634">
        <f t="shared" si="28"/>
        <v>0</v>
      </c>
      <c r="Z104" s="634">
        <f t="shared" si="28"/>
        <v>0</v>
      </c>
    </row>
    <row r="105" spans="1:26" s="588" customFormat="1" ht="18" customHeight="1" x14ac:dyDescent="0.25">
      <c r="A105" s="484"/>
      <c r="B105" s="484"/>
      <c r="C105" s="848" t="s">
        <v>1137</v>
      </c>
      <c r="D105" s="848"/>
      <c r="E105" s="848"/>
      <c r="F105" s="849" t="b">
        <v>0</v>
      </c>
      <c r="G105" s="849"/>
      <c r="H105" s="849" t="b">
        <v>0</v>
      </c>
      <c r="I105" s="849"/>
      <c r="J105" s="849" t="b">
        <v>0</v>
      </c>
      <c r="K105" s="849"/>
      <c r="L105" s="849" t="b">
        <v>0</v>
      </c>
      <c r="M105" s="849"/>
      <c r="N105" s="638" t="str">
        <f>IF(F105+H105+J105+L105&gt;1,"Inserire una sola opzione!","")</f>
        <v/>
      </c>
      <c r="O105" s="484" t="s">
        <v>1094</v>
      </c>
      <c r="P105" s="588" t="str">
        <f t="shared" si="29"/>
        <v>0</v>
      </c>
      <c r="Q105" s="588" t="str">
        <f t="shared" si="30"/>
        <v>0</v>
      </c>
      <c r="R105" s="588" t="str">
        <f t="shared" si="31"/>
        <v>0</v>
      </c>
      <c r="S105" s="588" t="str">
        <f t="shared" si="32"/>
        <v>0</v>
      </c>
      <c r="T105" s="484"/>
      <c r="U105" s="484"/>
      <c r="V105" s="484" t="s">
        <v>1094</v>
      </c>
      <c r="W105" s="634">
        <f t="shared" si="33"/>
        <v>0</v>
      </c>
      <c r="X105" s="634">
        <f t="shared" si="28"/>
        <v>0</v>
      </c>
      <c r="Y105" s="634">
        <f t="shared" si="28"/>
        <v>0</v>
      </c>
      <c r="Z105" s="634">
        <f t="shared" si="28"/>
        <v>0</v>
      </c>
    </row>
    <row r="106" spans="1:26" s="588" customFormat="1" ht="18" customHeight="1" x14ac:dyDescent="0.25">
      <c r="A106" s="484"/>
      <c r="B106" s="484"/>
      <c r="C106" s="847" t="s">
        <v>1095</v>
      </c>
      <c r="D106" s="848"/>
      <c r="E106" s="848"/>
      <c r="F106" s="849" t="b">
        <v>0</v>
      </c>
      <c r="G106" s="849"/>
      <c r="H106" s="849" t="b">
        <v>0</v>
      </c>
      <c r="I106" s="849"/>
      <c r="J106" s="849" t="b">
        <v>0</v>
      </c>
      <c r="K106" s="849"/>
      <c r="L106" s="849" t="b">
        <v>0</v>
      </c>
      <c r="M106" s="849"/>
      <c r="N106" s="638" t="str">
        <f>IF(F106+H106+J106+L106&gt;1,"Inserire una sola opzione!","")</f>
        <v/>
      </c>
      <c r="O106" s="484" t="s">
        <v>1095</v>
      </c>
      <c r="P106" s="588" t="str">
        <f t="shared" si="29"/>
        <v>0</v>
      </c>
      <c r="Q106" s="588" t="str">
        <f t="shared" si="30"/>
        <v>0</v>
      </c>
      <c r="R106" s="588" t="str">
        <f t="shared" si="31"/>
        <v>0</v>
      </c>
      <c r="S106" s="588" t="str">
        <f t="shared" si="32"/>
        <v>0</v>
      </c>
      <c r="T106" s="484"/>
      <c r="U106" s="484"/>
      <c r="V106" s="484" t="s">
        <v>1095</v>
      </c>
      <c r="W106" s="634">
        <f t="shared" si="33"/>
        <v>0</v>
      </c>
      <c r="X106" s="634">
        <f t="shared" si="28"/>
        <v>0</v>
      </c>
      <c r="Y106" s="634">
        <f t="shared" si="28"/>
        <v>0</v>
      </c>
      <c r="Z106" s="634">
        <f t="shared" si="28"/>
        <v>0</v>
      </c>
    </row>
    <row r="107" spans="1:26" s="588" customFormat="1" ht="18" customHeight="1" x14ac:dyDescent="0.25">
      <c r="A107" s="484"/>
      <c r="B107" s="484"/>
      <c r="C107" s="847" t="s">
        <v>1071</v>
      </c>
      <c r="D107" s="848"/>
      <c r="E107" s="848"/>
      <c r="F107" s="849" t="b">
        <v>0</v>
      </c>
      <c r="G107" s="849"/>
      <c r="H107" s="849" t="b">
        <v>0</v>
      </c>
      <c r="I107" s="849"/>
      <c r="J107" s="849" t="b">
        <v>0</v>
      </c>
      <c r="K107" s="849"/>
      <c r="L107" s="849" t="b">
        <v>0</v>
      </c>
      <c r="M107" s="849"/>
      <c r="N107" s="638" t="str">
        <f>IF(F107+H107+J107+L107&gt;1,"Inserire una sola opzione!","")</f>
        <v/>
      </c>
      <c r="O107" s="484" t="s">
        <v>1071</v>
      </c>
      <c r="P107" s="588" t="str">
        <f t="shared" si="29"/>
        <v>0</v>
      </c>
      <c r="Q107" s="588" t="str">
        <f t="shared" si="30"/>
        <v>0</v>
      </c>
      <c r="R107" s="588" t="str">
        <f t="shared" si="31"/>
        <v>0</v>
      </c>
      <c r="S107" s="588" t="str">
        <f t="shared" si="32"/>
        <v>0</v>
      </c>
      <c r="T107" s="484"/>
      <c r="U107" s="484"/>
      <c r="V107" s="484" t="s">
        <v>1071</v>
      </c>
      <c r="W107" s="634">
        <f t="shared" si="33"/>
        <v>0</v>
      </c>
      <c r="X107" s="634">
        <f t="shared" si="28"/>
        <v>0</v>
      </c>
      <c r="Y107" s="634">
        <f t="shared" si="28"/>
        <v>0</v>
      </c>
      <c r="Z107" s="634">
        <f t="shared" si="28"/>
        <v>0</v>
      </c>
    </row>
    <row r="108" spans="1:26" s="588" customFormat="1" ht="13.8" x14ac:dyDescent="0.25">
      <c r="A108" s="484"/>
      <c r="B108" s="484"/>
      <c r="C108" s="484"/>
      <c r="D108" s="484"/>
      <c r="E108" s="484"/>
      <c r="F108" s="484"/>
      <c r="G108" s="484"/>
      <c r="H108" s="484"/>
      <c r="I108" s="484"/>
      <c r="J108" s="484"/>
      <c r="K108" s="484"/>
      <c r="L108" s="484"/>
      <c r="M108" s="484"/>
      <c r="N108" s="631"/>
      <c r="O108" s="484"/>
      <c r="P108" s="484"/>
      <c r="Q108" s="484"/>
      <c r="R108" s="484"/>
      <c r="S108" s="484"/>
      <c r="T108" s="484"/>
      <c r="U108" s="484"/>
      <c r="V108" s="484"/>
    </row>
    <row r="109" spans="1:26" ht="58.5" customHeight="1" thickBot="1" x14ac:dyDescent="0.3">
      <c r="A109" s="846" t="s">
        <v>1139</v>
      </c>
      <c r="B109" s="846"/>
      <c r="C109" s="846"/>
      <c r="D109" s="846"/>
      <c r="E109" s="846"/>
      <c r="F109" s="846"/>
      <c r="G109" s="846"/>
      <c r="H109" s="846"/>
      <c r="I109" s="846"/>
      <c r="J109" s="846"/>
      <c r="K109" s="846"/>
      <c r="L109" s="846"/>
      <c r="M109" s="846"/>
    </row>
    <row r="110" spans="1:26" ht="14.4" hidden="1" thickTop="1" x14ac:dyDescent="0.25"/>
    <row r="111" spans="1:26" ht="14.4" hidden="1" thickTop="1" x14ac:dyDescent="0.25"/>
    <row r="112" spans="1:26" ht="14.4" hidden="1" thickTop="1" x14ac:dyDescent="0.25"/>
    <row r="113" ht="14.4" hidden="1" thickTop="1" x14ac:dyDescent="0.25"/>
    <row r="114" ht="14.4" hidden="1" thickTop="1" x14ac:dyDescent="0.25"/>
    <row r="115" ht="14.4" hidden="1" thickTop="1" x14ac:dyDescent="0.25"/>
    <row r="116" ht="14.4" hidden="1" thickTop="1" x14ac:dyDescent="0.25"/>
    <row r="117" ht="14.4" hidden="1" thickTop="1" x14ac:dyDescent="0.25"/>
    <row r="118" ht="14.4" hidden="1" thickTop="1" x14ac:dyDescent="0.25"/>
    <row r="119" ht="14.4" hidden="1" thickTop="1" x14ac:dyDescent="0.25"/>
    <row r="120" ht="14.4" hidden="1" thickTop="1" x14ac:dyDescent="0.25"/>
    <row r="121" ht="14.4" hidden="1" thickTop="1" x14ac:dyDescent="0.25"/>
    <row r="122" ht="14.4" hidden="1" thickTop="1" x14ac:dyDescent="0.25"/>
    <row r="123" ht="14.4" hidden="1" thickTop="1" x14ac:dyDescent="0.25"/>
    <row r="124" ht="14.4" hidden="1" thickTop="1" x14ac:dyDescent="0.25"/>
    <row r="125" ht="14.4" hidden="1" thickTop="1" x14ac:dyDescent="0.25"/>
    <row r="126" ht="14.4" hidden="1" thickTop="1" x14ac:dyDescent="0.25"/>
    <row r="127" ht="14.4" hidden="1" thickTop="1" x14ac:dyDescent="0.25"/>
    <row r="128" ht="14.4" hidden="1" thickTop="1" x14ac:dyDescent="0.25"/>
    <row r="129" ht="14.4" hidden="1" thickTop="1" x14ac:dyDescent="0.25"/>
    <row r="130" ht="14.4" hidden="1" thickTop="1" x14ac:dyDescent="0.25"/>
    <row r="131" ht="14.4" hidden="1" thickTop="1" x14ac:dyDescent="0.25"/>
    <row r="132" ht="14.4" hidden="1" thickTop="1" x14ac:dyDescent="0.25"/>
    <row r="133" ht="14.4" hidden="1" thickTop="1" x14ac:dyDescent="0.25"/>
    <row r="134" ht="14.4" hidden="1" thickTop="1" x14ac:dyDescent="0.25"/>
    <row r="135" ht="14.4" hidden="1" thickTop="1" x14ac:dyDescent="0.25"/>
    <row r="136" ht="14.4" hidden="1" thickTop="1" x14ac:dyDescent="0.25"/>
    <row r="137" ht="14.4" hidden="1" thickTop="1" x14ac:dyDescent="0.25"/>
    <row r="138" ht="14.4" hidden="1" thickTop="1" x14ac:dyDescent="0.25"/>
    <row r="139" ht="14.4" hidden="1" thickTop="1" x14ac:dyDescent="0.25"/>
    <row r="140" ht="14.4" hidden="1" thickTop="1" x14ac:dyDescent="0.25"/>
    <row r="141" ht="14.4" hidden="1" thickTop="1" x14ac:dyDescent="0.25"/>
    <row r="142" ht="14.4" hidden="1" thickTop="1" x14ac:dyDescent="0.25"/>
    <row r="143" ht="14.4" hidden="1" thickTop="1" x14ac:dyDescent="0.25"/>
    <row r="144" ht="14.4" hidden="1" thickTop="1" x14ac:dyDescent="0.25"/>
    <row r="145" ht="14.4" hidden="1" thickTop="1" x14ac:dyDescent="0.25"/>
    <row r="146" ht="14.4" hidden="1" thickTop="1" x14ac:dyDescent="0.25"/>
    <row r="147" ht="14.4" hidden="1" thickTop="1" x14ac:dyDescent="0.25"/>
    <row r="148" ht="14.4" hidden="1" thickTop="1" x14ac:dyDescent="0.25"/>
    <row r="149" ht="14.4" hidden="1" thickTop="1" x14ac:dyDescent="0.25"/>
    <row r="150" ht="14.4" hidden="1" thickTop="1" x14ac:dyDescent="0.25"/>
    <row r="151" ht="14.4" hidden="1" thickTop="1" x14ac:dyDescent="0.25"/>
    <row r="152" ht="14.4" hidden="1" thickTop="1" x14ac:dyDescent="0.25"/>
    <row r="153" ht="14.4" hidden="1" thickTop="1" x14ac:dyDescent="0.25"/>
    <row r="154" ht="14.4" hidden="1" thickTop="1" x14ac:dyDescent="0.25"/>
    <row r="155" ht="14.4" hidden="1" thickTop="1" x14ac:dyDescent="0.25"/>
    <row r="156" ht="14.4" hidden="1" thickTop="1" x14ac:dyDescent="0.25"/>
    <row r="157" ht="14.4" hidden="1" thickTop="1" x14ac:dyDescent="0.25"/>
    <row r="158" ht="14.4" hidden="1" thickTop="1" x14ac:dyDescent="0.25"/>
    <row r="159" ht="14.4" hidden="1" thickTop="1" x14ac:dyDescent="0.25"/>
    <row r="160" ht="14.4" hidden="1" thickTop="1" x14ac:dyDescent="0.25"/>
    <row r="161" ht="14.4" hidden="1" thickTop="1" x14ac:dyDescent="0.25"/>
    <row r="162" ht="14.4" hidden="1" thickTop="1" x14ac:dyDescent="0.25"/>
    <row r="163" ht="14.4" hidden="1" thickTop="1" x14ac:dyDescent="0.25"/>
    <row r="164" ht="14.4" hidden="1" thickTop="1" x14ac:dyDescent="0.25"/>
    <row r="165" ht="14.4" hidden="1" thickTop="1" x14ac:dyDescent="0.25"/>
    <row r="166" ht="14.4" hidden="1" thickTop="1" x14ac:dyDescent="0.25"/>
    <row r="167" ht="14.4" hidden="1" thickTop="1" x14ac:dyDescent="0.25"/>
    <row r="168" ht="14.4" hidden="1" thickTop="1" x14ac:dyDescent="0.25"/>
    <row r="169" ht="14.4" hidden="1" thickTop="1" x14ac:dyDescent="0.25"/>
    <row r="170" ht="14.4" hidden="1" thickTop="1" x14ac:dyDescent="0.25"/>
    <row r="171" ht="14.4" hidden="1" thickTop="1" x14ac:dyDescent="0.25"/>
    <row r="172" ht="14.4" hidden="1" thickTop="1" x14ac:dyDescent="0.25"/>
    <row r="173" ht="14.4" hidden="1" thickTop="1" x14ac:dyDescent="0.25"/>
    <row r="174" ht="14.4" hidden="1" thickTop="1" x14ac:dyDescent="0.25"/>
    <row r="175" ht="14.4" hidden="1" thickTop="1" x14ac:dyDescent="0.25"/>
    <row r="176" ht="14.4" hidden="1" thickTop="1" x14ac:dyDescent="0.25"/>
    <row r="177" ht="14.4" hidden="1" thickTop="1" x14ac:dyDescent="0.25"/>
    <row r="178" ht="14.4" hidden="1" thickTop="1" x14ac:dyDescent="0.25"/>
    <row r="179" ht="14.4" hidden="1" thickTop="1" x14ac:dyDescent="0.25"/>
    <row r="180" ht="14.4" hidden="1" thickTop="1" x14ac:dyDescent="0.25"/>
    <row r="181" ht="14.4" hidden="1" thickTop="1" x14ac:dyDescent="0.25"/>
    <row r="182" ht="14.4" hidden="1" thickTop="1" x14ac:dyDescent="0.25"/>
    <row r="183" ht="14.4" hidden="1" thickTop="1" x14ac:dyDescent="0.25"/>
    <row r="184" ht="14.4" hidden="1" thickTop="1" x14ac:dyDescent="0.25"/>
    <row r="185" ht="14.4" hidden="1" thickTop="1" x14ac:dyDescent="0.25"/>
    <row r="186" ht="14.4" hidden="1" thickTop="1" x14ac:dyDescent="0.25"/>
    <row r="187" ht="14.4" hidden="1" thickTop="1" x14ac:dyDescent="0.25"/>
    <row r="188" ht="14.4" hidden="1" thickTop="1" x14ac:dyDescent="0.25"/>
    <row r="189" ht="14.4" hidden="1" thickTop="1" x14ac:dyDescent="0.25"/>
    <row r="190" ht="14.4" hidden="1" thickTop="1" x14ac:dyDescent="0.25"/>
    <row r="191" ht="14.4" hidden="1" thickTop="1" x14ac:dyDescent="0.25"/>
    <row r="192" ht="14.4" hidden="1" thickTop="1" x14ac:dyDescent="0.25"/>
    <row r="193" ht="14.4" hidden="1" thickTop="1" x14ac:dyDescent="0.25"/>
    <row r="194" ht="14.4" hidden="1" thickTop="1" x14ac:dyDescent="0.25"/>
    <row r="195" ht="14.4" hidden="1" thickTop="1" x14ac:dyDescent="0.25"/>
    <row r="196" ht="14.4" hidden="1" thickTop="1" x14ac:dyDescent="0.25"/>
    <row r="197" ht="14.4" hidden="1" thickTop="1" x14ac:dyDescent="0.25"/>
    <row r="198" ht="14.4" hidden="1" thickTop="1" x14ac:dyDescent="0.25"/>
    <row r="199" ht="14.4" hidden="1" thickTop="1" x14ac:dyDescent="0.25"/>
    <row r="200" ht="14.4" hidden="1" thickTop="1" x14ac:dyDescent="0.25"/>
    <row r="201" ht="14.4" hidden="1" thickTop="1" x14ac:dyDescent="0.25"/>
    <row r="202" ht="14.4" hidden="1" thickTop="1" x14ac:dyDescent="0.25"/>
    <row r="203" ht="14.4" hidden="1" thickTop="1" x14ac:dyDescent="0.25"/>
    <row r="204" ht="14.4" hidden="1" thickTop="1" x14ac:dyDescent="0.25"/>
    <row r="205" ht="14.4" hidden="1" thickTop="1" x14ac:dyDescent="0.25"/>
    <row r="206" ht="14.4" hidden="1" thickTop="1" x14ac:dyDescent="0.25"/>
    <row r="207" ht="14.4" hidden="1" thickTop="1" x14ac:dyDescent="0.25"/>
    <row r="208" ht="14.4" hidden="1" thickTop="1" x14ac:dyDescent="0.25"/>
    <row r="209" ht="14.4" hidden="1" thickTop="1" x14ac:dyDescent="0.25"/>
    <row r="210" ht="14.4" hidden="1" thickTop="1" x14ac:dyDescent="0.25"/>
    <row r="211" ht="14.4" hidden="1" thickTop="1" x14ac:dyDescent="0.25"/>
    <row r="212" ht="14.4" hidden="1" thickTop="1" x14ac:dyDescent="0.25"/>
    <row r="213" ht="14.4" hidden="1" thickTop="1" x14ac:dyDescent="0.25"/>
    <row r="214" ht="14.4" hidden="1" thickTop="1" x14ac:dyDescent="0.25"/>
    <row r="215" ht="14.4" hidden="1" thickTop="1" x14ac:dyDescent="0.25"/>
    <row r="216" ht="14.4" hidden="1" thickTop="1" x14ac:dyDescent="0.25"/>
    <row r="217" ht="14.4" hidden="1" thickTop="1" x14ac:dyDescent="0.25"/>
    <row r="218" ht="14.4" hidden="1" thickTop="1" x14ac:dyDescent="0.25"/>
  </sheetData>
  <sheetProtection algorithmName="SHA-512" hashValue="//o1RpDp2IKdTRj3FgEMB5TToMt6evj49OxyQzRXtvCGkHsZbuyF3STIWyLyJ6bdsBc8qx3+y9CCCmXmInbILQ==" saltValue="e4yGtDvof9aSPMtlagf59A==" spinCount="100000" sheet="1" objects="1" scenarios="1"/>
  <mergeCells count="184">
    <mergeCell ref="A13:M13"/>
    <mergeCell ref="C15:E15"/>
    <mergeCell ref="C16:E16"/>
    <mergeCell ref="C17:E17"/>
    <mergeCell ref="C18:E18"/>
    <mergeCell ref="A21:M21"/>
    <mergeCell ref="A1:M1"/>
    <mergeCell ref="A3:M3"/>
    <mergeCell ref="A4:M4"/>
    <mergeCell ref="A5:M5"/>
    <mergeCell ref="A6:M6"/>
    <mergeCell ref="A8:M8"/>
    <mergeCell ref="A26:M26"/>
    <mergeCell ref="C28:E29"/>
    <mergeCell ref="F28:G29"/>
    <mergeCell ref="H28:I29"/>
    <mergeCell ref="J28:K29"/>
    <mergeCell ref="C30:E30"/>
    <mergeCell ref="F30:G30"/>
    <mergeCell ref="H30:I30"/>
    <mergeCell ref="J30:K30"/>
    <mergeCell ref="C31:E31"/>
    <mergeCell ref="F31:G31"/>
    <mergeCell ref="H31:I31"/>
    <mergeCell ref="J31:K31"/>
    <mergeCell ref="A34:M34"/>
    <mergeCell ref="C36:E37"/>
    <mergeCell ref="F36:G37"/>
    <mergeCell ref="H36:I37"/>
    <mergeCell ref="J36:K37"/>
    <mergeCell ref="L36:M37"/>
    <mergeCell ref="C38:E38"/>
    <mergeCell ref="F38:G38"/>
    <mergeCell ref="H38:I38"/>
    <mergeCell ref="J38:K38"/>
    <mergeCell ref="L38:M38"/>
    <mergeCell ref="C39:E39"/>
    <mergeCell ref="F39:G39"/>
    <mergeCell ref="H39:I39"/>
    <mergeCell ref="J39:K39"/>
    <mergeCell ref="L39:M39"/>
    <mergeCell ref="J42:K42"/>
    <mergeCell ref="L42:M42"/>
    <mergeCell ref="A44:M44"/>
    <mergeCell ref="C40:E40"/>
    <mergeCell ref="F40:G40"/>
    <mergeCell ref="H40:I40"/>
    <mergeCell ref="J40:K40"/>
    <mergeCell ref="L40:M40"/>
    <mergeCell ref="C41:E41"/>
    <mergeCell ref="F41:G41"/>
    <mergeCell ref="H41:I41"/>
    <mergeCell ref="J41:K41"/>
    <mergeCell ref="L41:M41"/>
    <mergeCell ref="C46:E46"/>
    <mergeCell ref="C47:E47"/>
    <mergeCell ref="C48:E48"/>
    <mergeCell ref="C49:E49"/>
    <mergeCell ref="C50:E50"/>
    <mergeCell ref="C51:E51"/>
    <mergeCell ref="C42:E42"/>
    <mergeCell ref="F42:G42"/>
    <mergeCell ref="H42:I42"/>
    <mergeCell ref="C60:E60"/>
    <mergeCell ref="F60:G60"/>
    <mergeCell ref="H60:I60"/>
    <mergeCell ref="C61:E61"/>
    <mergeCell ref="F61:G61"/>
    <mergeCell ref="H61:I61"/>
    <mergeCell ref="A53:M53"/>
    <mergeCell ref="F55:G55"/>
    <mergeCell ref="H55:I55"/>
    <mergeCell ref="F56:G56"/>
    <mergeCell ref="H56:I56"/>
    <mergeCell ref="A58:M58"/>
    <mergeCell ref="C64:E64"/>
    <mergeCell ref="F64:G64"/>
    <mergeCell ref="H64:I64"/>
    <mergeCell ref="A66:M66"/>
    <mergeCell ref="D68:H68"/>
    <mergeCell ref="D69:H69"/>
    <mergeCell ref="C62:E62"/>
    <mergeCell ref="F62:G62"/>
    <mergeCell ref="H62:I62"/>
    <mergeCell ref="C63:E63"/>
    <mergeCell ref="F63:G63"/>
    <mergeCell ref="H63:I63"/>
    <mergeCell ref="D76:H76"/>
    <mergeCell ref="A78:N78"/>
    <mergeCell ref="A80:M80"/>
    <mergeCell ref="C82:E83"/>
    <mergeCell ref="F82:G83"/>
    <mergeCell ref="H82:I83"/>
    <mergeCell ref="J82:K83"/>
    <mergeCell ref="L82:M83"/>
    <mergeCell ref="D70:H70"/>
    <mergeCell ref="D71:H71"/>
    <mergeCell ref="D72:H72"/>
    <mergeCell ref="D73:H73"/>
    <mergeCell ref="D74:H74"/>
    <mergeCell ref="D75:H75"/>
    <mergeCell ref="C84:E84"/>
    <mergeCell ref="F84:G84"/>
    <mergeCell ref="H84:I84"/>
    <mergeCell ref="J84:K84"/>
    <mergeCell ref="L84:M84"/>
    <mergeCell ref="C85:E85"/>
    <mergeCell ref="F85:G85"/>
    <mergeCell ref="H85:I85"/>
    <mergeCell ref="J85:K85"/>
    <mergeCell ref="L85:M85"/>
    <mergeCell ref="A89:M89"/>
    <mergeCell ref="C91:E92"/>
    <mergeCell ref="F91:G92"/>
    <mergeCell ref="H91:I92"/>
    <mergeCell ref="J91:K92"/>
    <mergeCell ref="L91:M92"/>
    <mergeCell ref="C86:E86"/>
    <mergeCell ref="F86:G86"/>
    <mergeCell ref="H86:I86"/>
    <mergeCell ref="J86:K86"/>
    <mergeCell ref="L86:M86"/>
    <mergeCell ref="C87:E87"/>
    <mergeCell ref="F87:G87"/>
    <mergeCell ref="H87:I87"/>
    <mergeCell ref="J87:K87"/>
    <mergeCell ref="L87:M87"/>
    <mergeCell ref="C93:E93"/>
    <mergeCell ref="F93:G93"/>
    <mergeCell ref="H93:I93"/>
    <mergeCell ref="J93:K93"/>
    <mergeCell ref="L93:M93"/>
    <mergeCell ref="C94:E94"/>
    <mergeCell ref="F94:G94"/>
    <mergeCell ref="H94:I94"/>
    <mergeCell ref="J94:K94"/>
    <mergeCell ref="L94:M94"/>
    <mergeCell ref="C97:E97"/>
    <mergeCell ref="F97:G97"/>
    <mergeCell ref="H97:I97"/>
    <mergeCell ref="J97:K97"/>
    <mergeCell ref="L97:M97"/>
    <mergeCell ref="A99:M99"/>
    <mergeCell ref="C95:E95"/>
    <mergeCell ref="F95:G95"/>
    <mergeCell ref="H95:I95"/>
    <mergeCell ref="J95:K95"/>
    <mergeCell ref="L95:M95"/>
    <mergeCell ref="C96:E96"/>
    <mergeCell ref="F96:G96"/>
    <mergeCell ref="H96:I96"/>
    <mergeCell ref="J96:K96"/>
    <mergeCell ref="L96:M96"/>
    <mergeCell ref="C101:E102"/>
    <mergeCell ref="F101:G102"/>
    <mergeCell ref="H101:I102"/>
    <mergeCell ref="J101:K102"/>
    <mergeCell ref="L101:M102"/>
    <mergeCell ref="C103:E103"/>
    <mergeCell ref="F103:G103"/>
    <mergeCell ref="H103:I103"/>
    <mergeCell ref="J103:K103"/>
    <mergeCell ref="L103:M103"/>
    <mergeCell ref="C104:E104"/>
    <mergeCell ref="F104:G104"/>
    <mergeCell ref="H104:I104"/>
    <mergeCell ref="J104:K104"/>
    <mergeCell ref="L104:M104"/>
    <mergeCell ref="C105:E105"/>
    <mergeCell ref="F105:G105"/>
    <mergeCell ref="H105:I105"/>
    <mergeCell ref="J105:K105"/>
    <mergeCell ref="L105:M105"/>
    <mergeCell ref="A109:M109"/>
    <mergeCell ref="C106:E106"/>
    <mergeCell ref="F106:G106"/>
    <mergeCell ref="H106:I106"/>
    <mergeCell ref="J106:K106"/>
    <mergeCell ref="L106:M106"/>
    <mergeCell ref="C107:E107"/>
    <mergeCell ref="F107:G107"/>
    <mergeCell ref="H107:I107"/>
    <mergeCell ref="J107:K107"/>
    <mergeCell ref="L107:M107"/>
  </mergeCells>
  <conditionalFormatting sqref="A26 A27:L31">
    <cfRule type="expression" dxfId="8" priority="3">
      <formula>AND($G$24=TRUE,$G$23=FALSE)</formula>
    </cfRule>
  </conditionalFormatting>
  <conditionalFormatting sqref="A13:M18">
    <cfRule type="expression" dxfId="7" priority="4">
      <formula>AND($G$11=TRUE,$G$10=FALSE)</formula>
    </cfRule>
  </conditionalFormatting>
  <conditionalFormatting sqref="C46:H46">
    <cfRule type="expression" dxfId="6" priority="2">
      <formula>AND($G$11=TRUE,$G$10=FALSE)</formula>
    </cfRule>
  </conditionalFormatting>
  <conditionalFormatting sqref="F10">
    <cfRule type="expression" dxfId="5" priority="8">
      <formula>AND($G$11=TRUE,$G$10=FALSE)</formula>
    </cfRule>
  </conditionalFormatting>
  <conditionalFormatting sqref="F11">
    <cfRule type="expression" dxfId="4" priority="5">
      <formula>AND($G$10=TRUE,$G$11=FALSE)</formula>
    </cfRule>
  </conditionalFormatting>
  <conditionalFormatting sqref="F23">
    <cfRule type="expression" dxfId="3" priority="6">
      <formula>AND($G$24=TRUE,$G$23=FALSE)</formula>
    </cfRule>
  </conditionalFormatting>
  <conditionalFormatting sqref="F24">
    <cfRule type="expression" dxfId="2" priority="7">
      <formula>AND($G$23=TRUE,$G$24=FALSE)</formula>
    </cfRule>
  </conditionalFormatting>
  <conditionalFormatting sqref="F47:H51">
    <cfRule type="expression" dxfId="1" priority="1">
      <formula>AND($G$11=TRUE,$G$10=FALSE)</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6</xdr:col>
                    <xdr:colOff>99060</xdr:colOff>
                    <xdr:row>8</xdr:row>
                    <xdr:rowOff>160020</xdr:rowOff>
                  </from>
                  <to>
                    <xdr:col>6</xdr:col>
                    <xdr:colOff>365760</xdr:colOff>
                    <xdr:row>10</xdr:row>
                    <xdr:rowOff>7620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6</xdr:col>
                    <xdr:colOff>99060</xdr:colOff>
                    <xdr:row>10</xdr:row>
                    <xdr:rowOff>22860</xdr:rowOff>
                  </from>
                  <to>
                    <xdr:col>6</xdr:col>
                    <xdr:colOff>365760</xdr:colOff>
                    <xdr:row>11</xdr:row>
                    <xdr:rowOff>7620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5</xdr:col>
                    <xdr:colOff>304800</xdr:colOff>
                    <xdr:row>14</xdr:row>
                    <xdr:rowOff>198120</xdr:rowOff>
                  </from>
                  <to>
                    <xdr:col>5</xdr:col>
                    <xdr:colOff>533400</xdr:colOff>
                    <xdr:row>16</xdr:row>
                    <xdr:rowOff>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5</xdr:col>
                    <xdr:colOff>304800</xdr:colOff>
                    <xdr:row>15</xdr:row>
                    <xdr:rowOff>198120</xdr:rowOff>
                  </from>
                  <to>
                    <xdr:col>5</xdr:col>
                    <xdr:colOff>533400</xdr:colOff>
                    <xdr:row>17</xdr:row>
                    <xdr:rowOff>7620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5</xdr:col>
                    <xdr:colOff>304800</xdr:colOff>
                    <xdr:row>16</xdr:row>
                    <xdr:rowOff>213360</xdr:rowOff>
                  </from>
                  <to>
                    <xdr:col>5</xdr:col>
                    <xdr:colOff>533400</xdr:colOff>
                    <xdr:row>18</xdr:row>
                    <xdr:rowOff>7620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6</xdr:col>
                    <xdr:colOff>289560</xdr:colOff>
                    <xdr:row>14</xdr:row>
                    <xdr:rowOff>198120</xdr:rowOff>
                  </from>
                  <to>
                    <xdr:col>6</xdr:col>
                    <xdr:colOff>556260</xdr:colOff>
                    <xdr:row>16</xdr:row>
                    <xdr:rowOff>7620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6</xdr:col>
                    <xdr:colOff>289560</xdr:colOff>
                    <xdr:row>15</xdr:row>
                    <xdr:rowOff>213360</xdr:rowOff>
                  </from>
                  <to>
                    <xdr:col>6</xdr:col>
                    <xdr:colOff>556260</xdr:colOff>
                    <xdr:row>17</xdr:row>
                    <xdr:rowOff>22860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6</xdr:col>
                    <xdr:colOff>289560</xdr:colOff>
                    <xdr:row>16</xdr:row>
                    <xdr:rowOff>213360</xdr:rowOff>
                  </from>
                  <to>
                    <xdr:col>6</xdr:col>
                    <xdr:colOff>556260</xdr:colOff>
                    <xdr:row>18</xdr:row>
                    <xdr:rowOff>22860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6</xdr:col>
                    <xdr:colOff>99060</xdr:colOff>
                    <xdr:row>21</xdr:row>
                    <xdr:rowOff>137160</xdr:rowOff>
                  </from>
                  <to>
                    <xdr:col>6</xdr:col>
                    <xdr:colOff>365760</xdr:colOff>
                    <xdr:row>23</xdr:row>
                    <xdr:rowOff>7620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xdr:col>
                    <xdr:colOff>99060</xdr:colOff>
                    <xdr:row>23</xdr:row>
                    <xdr:rowOff>0</xdr:rowOff>
                  </from>
                  <to>
                    <xdr:col>6</xdr:col>
                    <xdr:colOff>365760</xdr:colOff>
                    <xdr:row>24</xdr:row>
                    <xdr:rowOff>30480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5</xdr:col>
                    <xdr:colOff>708660</xdr:colOff>
                    <xdr:row>28</xdr:row>
                    <xdr:rowOff>160020</xdr:rowOff>
                  </from>
                  <to>
                    <xdr:col>6</xdr:col>
                    <xdr:colOff>228600</xdr:colOff>
                    <xdr:row>30</xdr:row>
                    <xdr:rowOff>7620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5</xdr:col>
                    <xdr:colOff>708660</xdr:colOff>
                    <xdr:row>29</xdr:row>
                    <xdr:rowOff>175260</xdr:rowOff>
                  </from>
                  <to>
                    <xdr:col>6</xdr:col>
                    <xdr:colOff>228600</xdr:colOff>
                    <xdr:row>31</xdr:row>
                    <xdr:rowOff>45720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7</xdr:col>
                    <xdr:colOff>708660</xdr:colOff>
                    <xdr:row>29</xdr:row>
                    <xdr:rowOff>175260</xdr:rowOff>
                  </from>
                  <to>
                    <xdr:col>8</xdr:col>
                    <xdr:colOff>236220</xdr:colOff>
                    <xdr:row>31</xdr:row>
                    <xdr:rowOff>45720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7</xdr:col>
                    <xdr:colOff>708660</xdr:colOff>
                    <xdr:row>28</xdr:row>
                    <xdr:rowOff>160020</xdr:rowOff>
                  </from>
                  <to>
                    <xdr:col>8</xdr:col>
                    <xdr:colOff>236220</xdr:colOff>
                    <xdr:row>30</xdr:row>
                    <xdr:rowOff>7620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9</xdr:col>
                    <xdr:colOff>708660</xdr:colOff>
                    <xdr:row>29</xdr:row>
                    <xdr:rowOff>190500</xdr:rowOff>
                  </from>
                  <to>
                    <xdr:col>10</xdr:col>
                    <xdr:colOff>228600</xdr:colOff>
                    <xdr:row>31</xdr:row>
                    <xdr:rowOff>45720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9</xdr:col>
                    <xdr:colOff>708660</xdr:colOff>
                    <xdr:row>28</xdr:row>
                    <xdr:rowOff>160020</xdr:rowOff>
                  </from>
                  <to>
                    <xdr:col>10</xdr:col>
                    <xdr:colOff>228600</xdr:colOff>
                    <xdr:row>30</xdr:row>
                    <xdr:rowOff>7620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5</xdr:col>
                    <xdr:colOff>708660</xdr:colOff>
                    <xdr:row>36</xdr:row>
                    <xdr:rowOff>190500</xdr:rowOff>
                  </from>
                  <to>
                    <xdr:col>6</xdr:col>
                    <xdr:colOff>304800</xdr:colOff>
                    <xdr:row>38</xdr:row>
                    <xdr:rowOff>60960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5</xdr:col>
                    <xdr:colOff>708660</xdr:colOff>
                    <xdr:row>39</xdr:row>
                    <xdr:rowOff>175260</xdr:rowOff>
                  </from>
                  <to>
                    <xdr:col>6</xdr:col>
                    <xdr:colOff>304800</xdr:colOff>
                    <xdr:row>41</xdr:row>
                    <xdr:rowOff>68580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5</xdr:col>
                    <xdr:colOff>708660</xdr:colOff>
                    <xdr:row>40</xdr:row>
                    <xdr:rowOff>175260</xdr:rowOff>
                  </from>
                  <to>
                    <xdr:col>6</xdr:col>
                    <xdr:colOff>327660</xdr:colOff>
                    <xdr:row>42</xdr:row>
                    <xdr:rowOff>68580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5</xdr:col>
                    <xdr:colOff>708660</xdr:colOff>
                    <xdr:row>38</xdr:row>
                    <xdr:rowOff>175260</xdr:rowOff>
                  </from>
                  <to>
                    <xdr:col>6</xdr:col>
                    <xdr:colOff>327660</xdr:colOff>
                    <xdr:row>40</xdr:row>
                    <xdr:rowOff>60960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5</xdr:col>
                    <xdr:colOff>708660</xdr:colOff>
                    <xdr:row>37</xdr:row>
                    <xdr:rowOff>175260</xdr:rowOff>
                  </from>
                  <to>
                    <xdr:col>6</xdr:col>
                    <xdr:colOff>304800</xdr:colOff>
                    <xdr:row>39</xdr:row>
                    <xdr:rowOff>60960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7</xdr:col>
                    <xdr:colOff>685800</xdr:colOff>
                    <xdr:row>36</xdr:row>
                    <xdr:rowOff>190500</xdr:rowOff>
                  </from>
                  <to>
                    <xdr:col>8</xdr:col>
                    <xdr:colOff>304800</xdr:colOff>
                    <xdr:row>38</xdr:row>
                    <xdr:rowOff>60960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7</xdr:col>
                    <xdr:colOff>685800</xdr:colOff>
                    <xdr:row>37</xdr:row>
                    <xdr:rowOff>175260</xdr:rowOff>
                  </from>
                  <to>
                    <xdr:col>8</xdr:col>
                    <xdr:colOff>304800</xdr:colOff>
                    <xdr:row>39</xdr:row>
                    <xdr:rowOff>60960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7</xdr:col>
                    <xdr:colOff>685800</xdr:colOff>
                    <xdr:row>38</xdr:row>
                    <xdr:rowOff>175260</xdr:rowOff>
                  </from>
                  <to>
                    <xdr:col>8</xdr:col>
                    <xdr:colOff>312420</xdr:colOff>
                    <xdr:row>40</xdr:row>
                    <xdr:rowOff>60960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7</xdr:col>
                    <xdr:colOff>685800</xdr:colOff>
                    <xdr:row>39</xdr:row>
                    <xdr:rowOff>175260</xdr:rowOff>
                  </from>
                  <to>
                    <xdr:col>8</xdr:col>
                    <xdr:colOff>312420</xdr:colOff>
                    <xdr:row>41</xdr:row>
                    <xdr:rowOff>60960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7</xdr:col>
                    <xdr:colOff>685800</xdr:colOff>
                    <xdr:row>40</xdr:row>
                    <xdr:rowOff>175260</xdr:rowOff>
                  </from>
                  <to>
                    <xdr:col>8</xdr:col>
                    <xdr:colOff>312420</xdr:colOff>
                    <xdr:row>42</xdr:row>
                    <xdr:rowOff>60960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9</xdr:col>
                    <xdr:colOff>708660</xdr:colOff>
                    <xdr:row>36</xdr:row>
                    <xdr:rowOff>213360</xdr:rowOff>
                  </from>
                  <to>
                    <xdr:col>10</xdr:col>
                    <xdr:colOff>304800</xdr:colOff>
                    <xdr:row>38</xdr:row>
                    <xdr:rowOff>45720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9</xdr:col>
                    <xdr:colOff>708660</xdr:colOff>
                    <xdr:row>37</xdr:row>
                    <xdr:rowOff>175260</xdr:rowOff>
                  </from>
                  <to>
                    <xdr:col>10</xdr:col>
                    <xdr:colOff>304800</xdr:colOff>
                    <xdr:row>39</xdr:row>
                    <xdr:rowOff>60960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9</xdr:col>
                    <xdr:colOff>708660</xdr:colOff>
                    <xdr:row>38</xdr:row>
                    <xdr:rowOff>175260</xdr:rowOff>
                  </from>
                  <to>
                    <xdr:col>10</xdr:col>
                    <xdr:colOff>304800</xdr:colOff>
                    <xdr:row>40</xdr:row>
                    <xdr:rowOff>60960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9</xdr:col>
                    <xdr:colOff>708660</xdr:colOff>
                    <xdr:row>39</xdr:row>
                    <xdr:rowOff>175260</xdr:rowOff>
                  </from>
                  <to>
                    <xdr:col>10</xdr:col>
                    <xdr:colOff>304800</xdr:colOff>
                    <xdr:row>41</xdr:row>
                    <xdr:rowOff>60960</xdr:rowOff>
                  </to>
                </anchor>
              </controlPr>
            </control>
          </mc:Choice>
        </mc:AlternateContent>
        <mc:AlternateContent xmlns:mc="http://schemas.openxmlformats.org/markup-compatibility/2006">
          <mc:Choice Requires="x14">
            <control shapeId="5151" r:id="rId34" name="Check Box 31">
              <controlPr defaultSize="0" autoFill="0" autoLine="0" autoPict="0">
                <anchor moveWithCells="1">
                  <from>
                    <xdr:col>9</xdr:col>
                    <xdr:colOff>708660</xdr:colOff>
                    <xdr:row>40</xdr:row>
                    <xdr:rowOff>175260</xdr:rowOff>
                  </from>
                  <to>
                    <xdr:col>10</xdr:col>
                    <xdr:colOff>304800</xdr:colOff>
                    <xdr:row>42</xdr:row>
                    <xdr:rowOff>60960</xdr:rowOff>
                  </to>
                </anchor>
              </controlPr>
            </control>
          </mc:Choice>
        </mc:AlternateContent>
        <mc:AlternateContent xmlns:mc="http://schemas.openxmlformats.org/markup-compatibility/2006">
          <mc:Choice Requires="x14">
            <control shapeId="5152" r:id="rId35" name="Check Box 32">
              <controlPr defaultSize="0" autoFill="0" autoLine="0" autoPict="0">
                <anchor moveWithCells="1">
                  <from>
                    <xdr:col>11</xdr:col>
                    <xdr:colOff>708660</xdr:colOff>
                    <xdr:row>36</xdr:row>
                    <xdr:rowOff>213360</xdr:rowOff>
                  </from>
                  <to>
                    <xdr:col>12</xdr:col>
                    <xdr:colOff>304800</xdr:colOff>
                    <xdr:row>38</xdr:row>
                    <xdr:rowOff>45720</xdr:rowOff>
                  </to>
                </anchor>
              </controlPr>
            </control>
          </mc:Choice>
        </mc:AlternateContent>
        <mc:AlternateContent xmlns:mc="http://schemas.openxmlformats.org/markup-compatibility/2006">
          <mc:Choice Requires="x14">
            <control shapeId="5153" r:id="rId36" name="Check Box 33">
              <controlPr defaultSize="0" autoFill="0" autoLine="0" autoPict="0">
                <anchor moveWithCells="1">
                  <from>
                    <xdr:col>11</xdr:col>
                    <xdr:colOff>708660</xdr:colOff>
                    <xdr:row>37</xdr:row>
                    <xdr:rowOff>182880</xdr:rowOff>
                  </from>
                  <to>
                    <xdr:col>12</xdr:col>
                    <xdr:colOff>304800</xdr:colOff>
                    <xdr:row>39</xdr:row>
                    <xdr:rowOff>68580</xdr:rowOff>
                  </to>
                </anchor>
              </controlPr>
            </control>
          </mc:Choice>
        </mc:AlternateContent>
        <mc:AlternateContent xmlns:mc="http://schemas.openxmlformats.org/markup-compatibility/2006">
          <mc:Choice Requires="x14">
            <control shapeId="5154" r:id="rId37" name="Check Box 34">
              <controlPr defaultSize="0" autoFill="0" autoLine="0" autoPict="0">
                <anchor moveWithCells="1">
                  <from>
                    <xdr:col>11</xdr:col>
                    <xdr:colOff>708660</xdr:colOff>
                    <xdr:row>38</xdr:row>
                    <xdr:rowOff>175260</xdr:rowOff>
                  </from>
                  <to>
                    <xdr:col>12</xdr:col>
                    <xdr:colOff>304800</xdr:colOff>
                    <xdr:row>40</xdr:row>
                    <xdr:rowOff>60960</xdr:rowOff>
                  </to>
                </anchor>
              </controlPr>
            </control>
          </mc:Choice>
        </mc:AlternateContent>
        <mc:AlternateContent xmlns:mc="http://schemas.openxmlformats.org/markup-compatibility/2006">
          <mc:Choice Requires="x14">
            <control shapeId="5155" r:id="rId38" name="Check Box 35">
              <controlPr defaultSize="0" autoFill="0" autoLine="0" autoPict="0">
                <anchor moveWithCells="1">
                  <from>
                    <xdr:col>11</xdr:col>
                    <xdr:colOff>708660</xdr:colOff>
                    <xdr:row>39</xdr:row>
                    <xdr:rowOff>175260</xdr:rowOff>
                  </from>
                  <to>
                    <xdr:col>12</xdr:col>
                    <xdr:colOff>304800</xdr:colOff>
                    <xdr:row>41</xdr:row>
                    <xdr:rowOff>60960</xdr:rowOff>
                  </to>
                </anchor>
              </controlPr>
            </control>
          </mc:Choice>
        </mc:AlternateContent>
        <mc:AlternateContent xmlns:mc="http://schemas.openxmlformats.org/markup-compatibility/2006">
          <mc:Choice Requires="x14">
            <control shapeId="5156" r:id="rId39" name="Check Box 36">
              <controlPr defaultSize="0" autoFill="0" autoLine="0" autoPict="0">
                <anchor moveWithCells="1">
                  <from>
                    <xdr:col>11</xdr:col>
                    <xdr:colOff>708660</xdr:colOff>
                    <xdr:row>40</xdr:row>
                    <xdr:rowOff>175260</xdr:rowOff>
                  </from>
                  <to>
                    <xdr:col>12</xdr:col>
                    <xdr:colOff>304800</xdr:colOff>
                    <xdr:row>42</xdr:row>
                    <xdr:rowOff>60960</xdr:rowOff>
                  </to>
                </anchor>
              </controlPr>
            </control>
          </mc:Choice>
        </mc:AlternateContent>
        <mc:AlternateContent xmlns:mc="http://schemas.openxmlformats.org/markup-compatibility/2006">
          <mc:Choice Requires="x14">
            <control shapeId="5157" r:id="rId40" name="Check Box 37">
              <controlPr defaultSize="0" autoFill="0" autoLine="0" autoPict="0">
                <anchor moveWithCells="1">
                  <from>
                    <xdr:col>5</xdr:col>
                    <xdr:colOff>304800</xdr:colOff>
                    <xdr:row>45</xdr:row>
                    <xdr:rowOff>213360</xdr:rowOff>
                  </from>
                  <to>
                    <xdr:col>5</xdr:col>
                    <xdr:colOff>533400</xdr:colOff>
                    <xdr:row>47</xdr:row>
                    <xdr:rowOff>22860</xdr:rowOff>
                  </to>
                </anchor>
              </controlPr>
            </control>
          </mc:Choice>
        </mc:AlternateContent>
        <mc:AlternateContent xmlns:mc="http://schemas.openxmlformats.org/markup-compatibility/2006">
          <mc:Choice Requires="x14">
            <control shapeId="5158" r:id="rId41" name="Check Box 38">
              <controlPr defaultSize="0" autoFill="0" autoLine="0" autoPict="0">
                <anchor moveWithCells="1">
                  <from>
                    <xdr:col>5</xdr:col>
                    <xdr:colOff>304800</xdr:colOff>
                    <xdr:row>46</xdr:row>
                    <xdr:rowOff>198120</xdr:rowOff>
                  </from>
                  <to>
                    <xdr:col>5</xdr:col>
                    <xdr:colOff>533400</xdr:colOff>
                    <xdr:row>48</xdr:row>
                    <xdr:rowOff>7620</xdr:rowOff>
                  </to>
                </anchor>
              </controlPr>
            </control>
          </mc:Choice>
        </mc:AlternateContent>
        <mc:AlternateContent xmlns:mc="http://schemas.openxmlformats.org/markup-compatibility/2006">
          <mc:Choice Requires="x14">
            <control shapeId="5159" r:id="rId42" name="Check Box 39">
              <controlPr defaultSize="0" autoFill="0" autoLine="0" autoPict="0">
                <anchor moveWithCells="1">
                  <from>
                    <xdr:col>5</xdr:col>
                    <xdr:colOff>304800</xdr:colOff>
                    <xdr:row>47</xdr:row>
                    <xdr:rowOff>213360</xdr:rowOff>
                  </from>
                  <to>
                    <xdr:col>5</xdr:col>
                    <xdr:colOff>533400</xdr:colOff>
                    <xdr:row>49</xdr:row>
                    <xdr:rowOff>7620</xdr:rowOff>
                  </to>
                </anchor>
              </controlPr>
            </control>
          </mc:Choice>
        </mc:AlternateContent>
        <mc:AlternateContent xmlns:mc="http://schemas.openxmlformats.org/markup-compatibility/2006">
          <mc:Choice Requires="x14">
            <control shapeId="5160" r:id="rId43" name="Check Box 40">
              <controlPr defaultSize="0" autoFill="0" autoLine="0" autoPict="0">
                <anchor moveWithCells="1">
                  <from>
                    <xdr:col>6</xdr:col>
                    <xdr:colOff>289560</xdr:colOff>
                    <xdr:row>45</xdr:row>
                    <xdr:rowOff>213360</xdr:rowOff>
                  </from>
                  <to>
                    <xdr:col>6</xdr:col>
                    <xdr:colOff>556260</xdr:colOff>
                    <xdr:row>47</xdr:row>
                    <xdr:rowOff>7620</xdr:rowOff>
                  </to>
                </anchor>
              </controlPr>
            </control>
          </mc:Choice>
        </mc:AlternateContent>
        <mc:AlternateContent xmlns:mc="http://schemas.openxmlformats.org/markup-compatibility/2006">
          <mc:Choice Requires="x14">
            <control shapeId="5161" r:id="rId44" name="Check Box 41">
              <controlPr defaultSize="0" autoFill="0" autoLine="0" autoPict="0">
                <anchor moveWithCells="1">
                  <from>
                    <xdr:col>6</xdr:col>
                    <xdr:colOff>289560</xdr:colOff>
                    <xdr:row>46</xdr:row>
                    <xdr:rowOff>213360</xdr:rowOff>
                  </from>
                  <to>
                    <xdr:col>6</xdr:col>
                    <xdr:colOff>556260</xdr:colOff>
                    <xdr:row>48</xdr:row>
                    <xdr:rowOff>22860</xdr:rowOff>
                  </to>
                </anchor>
              </controlPr>
            </control>
          </mc:Choice>
        </mc:AlternateContent>
        <mc:AlternateContent xmlns:mc="http://schemas.openxmlformats.org/markup-compatibility/2006">
          <mc:Choice Requires="x14">
            <control shapeId="5162" r:id="rId45" name="Check Box 42">
              <controlPr defaultSize="0" autoFill="0" autoLine="0" autoPict="0">
                <anchor moveWithCells="1">
                  <from>
                    <xdr:col>6</xdr:col>
                    <xdr:colOff>289560</xdr:colOff>
                    <xdr:row>47</xdr:row>
                    <xdr:rowOff>213360</xdr:rowOff>
                  </from>
                  <to>
                    <xdr:col>6</xdr:col>
                    <xdr:colOff>556260</xdr:colOff>
                    <xdr:row>49</xdr:row>
                    <xdr:rowOff>22860</xdr:rowOff>
                  </to>
                </anchor>
              </controlPr>
            </control>
          </mc:Choice>
        </mc:AlternateContent>
        <mc:AlternateContent xmlns:mc="http://schemas.openxmlformats.org/markup-compatibility/2006">
          <mc:Choice Requires="x14">
            <control shapeId="5163" r:id="rId46" name="Check Box 43">
              <controlPr defaultSize="0" autoFill="0" autoLine="0" autoPict="0">
                <anchor moveWithCells="1">
                  <from>
                    <xdr:col>5</xdr:col>
                    <xdr:colOff>304800</xdr:colOff>
                    <xdr:row>48</xdr:row>
                    <xdr:rowOff>198120</xdr:rowOff>
                  </from>
                  <to>
                    <xdr:col>5</xdr:col>
                    <xdr:colOff>533400</xdr:colOff>
                    <xdr:row>50</xdr:row>
                    <xdr:rowOff>7620</xdr:rowOff>
                  </to>
                </anchor>
              </controlPr>
            </control>
          </mc:Choice>
        </mc:AlternateContent>
        <mc:AlternateContent xmlns:mc="http://schemas.openxmlformats.org/markup-compatibility/2006">
          <mc:Choice Requires="x14">
            <control shapeId="5164" r:id="rId47" name="Check Box 44">
              <controlPr defaultSize="0" autoFill="0" autoLine="0" autoPict="0">
                <anchor moveWithCells="1">
                  <from>
                    <xdr:col>5</xdr:col>
                    <xdr:colOff>304800</xdr:colOff>
                    <xdr:row>49</xdr:row>
                    <xdr:rowOff>213360</xdr:rowOff>
                  </from>
                  <to>
                    <xdr:col>5</xdr:col>
                    <xdr:colOff>533400</xdr:colOff>
                    <xdr:row>51</xdr:row>
                    <xdr:rowOff>7620</xdr:rowOff>
                  </to>
                </anchor>
              </controlPr>
            </control>
          </mc:Choice>
        </mc:AlternateContent>
        <mc:AlternateContent xmlns:mc="http://schemas.openxmlformats.org/markup-compatibility/2006">
          <mc:Choice Requires="x14">
            <control shapeId="5165" r:id="rId48" name="Check Box 45">
              <controlPr defaultSize="0" autoFill="0" autoLine="0" autoPict="0">
                <anchor moveWithCells="1">
                  <from>
                    <xdr:col>6</xdr:col>
                    <xdr:colOff>289560</xdr:colOff>
                    <xdr:row>48</xdr:row>
                    <xdr:rowOff>213360</xdr:rowOff>
                  </from>
                  <to>
                    <xdr:col>6</xdr:col>
                    <xdr:colOff>556260</xdr:colOff>
                    <xdr:row>50</xdr:row>
                    <xdr:rowOff>22860</xdr:rowOff>
                  </to>
                </anchor>
              </controlPr>
            </control>
          </mc:Choice>
        </mc:AlternateContent>
        <mc:AlternateContent xmlns:mc="http://schemas.openxmlformats.org/markup-compatibility/2006">
          <mc:Choice Requires="x14">
            <control shapeId="5166" r:id="rId49" name="Check Box 46">
              <controlPr defaultSize="0" autoFill="0" autoLine="0" autoPict="0">
                <anchor moveWithCells="1">
                  <from>
                    <xdr:col>6</xdr:col>
                    <xdr:colOff>289560</xdr:colOff>
                    <xdr:row>49</xdr:row>
                    <xdr:rowOff>213360</xdr:rowOff>
                  </from>
                  <to>
                    <xdr:col>6</xdr:col>
                    <xdr:colOff>556260</xdr:colOff>
                    <xdr:row>51</xdr:row>
                    <xdr:rowOff>22860</xdr:rowOff>
                  </to>
                </anchor>
              </controlPr>
            </control>
          </mc:Choice>
        </mc:AlternateContent>
        <mc:AlternateContent xmlns:mc="http://schemas.openxmlformats.org/markup-compatibility/2006">
          <mc:Choice Requires="x14">
            <control shapeId="5167" r:id="rId50" name="Check Box 47">
              <controlPr defaultSize="0" autoFill="0" autoLine="0" autoPict="0">
                <anchor moveWithCells="1">
                  <from>
                    <xdr:col>7</xdr:col>
                    <xdr:colOff>289560</xdr:colOff>
                    <xdr:row>45</xdr:row>
                    <xdr:rowOff>213360</xdr:rowOff>
                  </from>
                  <to>
                    <xdr:col>7</xdr:col>
                    <xdr:colOff>556260</xdr:colOff>
                    <xdr:row>47</xdr:row>
                    <xdr:rowOff>7620</xdr:rowOff>
                  </to>
                </anchor>
              </controlPr>
            </control>
          </mc:Choice>
        </mc:AlternateContent>
        <mc:AlternateContent xmlns:mc="http://schemas.openxmlformats.org/markup-compatibility/2006">
          <mc:Choice Requires="x14">
            <control shapeId="5168" r:id="rId51" name="Check Box 48">
              <controlPr defaultSize="0" autoFill="0" autoLine="0" autoPict="0">
                <anchor moveWithCells="1">
                  <from>
                    <xdr:col>7</xdr:col>
                    <xdr:colOff>289560</xdr:colOff>
                    <xdr:row>46</xdr:row>
                    <xdr:rowOff>213360</xdr:rowOff>
                  </from>
                  <to>
                    <xdr:col>7</xdr:col>
                    <xdr:colOff>556260</xdr:colOff>
                    <xdr:row>48</xdr:row>
                    <xdr:rowOff>22860</xdr:rowOff>
                  </to>
                </anchor>
              </controlPr>
            </control>
          </mc:Choice>
        </mc:AlternateContent>
        <mc:AlternateContent xmlns:mc="http://schemas.openxmlformats.org/markup-compatibility/2006">
          <mc:Choice Requires="x14">
            <control shapeId="5169" r:id="rId52" name="Check Box 49">
              <controlPr defaultSize="0" autoFill="0" autoLine="0" autoPict="0">
                <anchor moveWithCells="1">
                  <from>
                    <xdr:col>7</xdr:col>
                    <xdr:colOff>289560</xdr:colOff>
                    <xdr:row>47</xdr:row>
                    <xdr:rowOff>213360</xdr:rowOff>
                  </from>
                  <to>
                    <xdr:col>7</xdr:col>
                    <xdr:colOff>556260</xdr:colOff>
                    <xdr:row>49</xdr:row>
                    <xdr:rowOff>22860</xdr:rowOff>
                  </to>
                </anchor>
              </controlPr>
            </control>
          </mc:Choice>
        </mc:AlternateContent>
        <mc:AlternateContent xmlns:mc="http://schemas.openxmlformats.org/markup-compatibility/2006">
          <mc:Choice Requires="x14">
            <control shapeId="5170" r:id="rId53" name="Check Box 50">
              <controlPr defaultSize="0" autoFill="0" autoLine="0" autoPict="0">
                <anchor moveWithCells="1">
                  <from>
                    <xdr:col>7</xdr:col>
                    <xdr:colOff>289560</xdr:colOff>
                    <xdr:row>48</xdr:row>
                    <xdr:rowOff>213360</xdr:rowOff>
                  </from>
                  <to>
                    <xdr:col>7</xdr:col>
                    <xdr:colOff>556260</xdr:colOff>
                    <xdr:row>50</xdr:row>
                    <xdr:rowOff>22860</xdr:rowOff>
                  </to>
                </anchor>
              </controlPr>
            </control>
          </mc:Choice>
        </mc:AlternateContent>
        <mc:AlternateContent xmlns:mc="http://schemas.openxmlformats.org/markup-compatibility/2006">
          <mc:Choice Requires="x14">
            <control shapeId="5171" r:id="rId54" name="Check Box 51">
              <controlPr defaultSize="0" autoFill="0" autoLine="0" autoPict="0">
                <anchor moveWithCells="1">
                  <from>
                    <xdr:col>7</xdr:col>
                    <xdr:colOff>289560</xdr:colOff>
                    <xdr:row>49</xdr:row>
                    <xdr:rowOff>213360</xdr:rowOff>
                  </from>
                  <to>
                    <xdr:col>7</xdr:col>
                    <xdr:colOff>556260</xdr:colOff>
                    <xdr:row>51</xdr:row>
                    <xdr:rowOff>22860</xdr:rowOff>
                  </to>
                </anchor>
              </controlPr>
            </control>
          </mc:Choice>
        </mc:AlternateContent>
        <mc:AlternateContent xmlns:mc="http://schemas.openxmlformats.org/markup-compatibility/2006">
          <mc:Choice Requires="x14">
            <control shapeId="5172" r:id="rId55" name="Check Box 52">
              <controlPr defaultSize="0" autoFill="0" autoLine="0" autoPict="0">
                <anchor moveWithCells="1">
                  <from>
                    <xdr:col>8</xdr:col>
                    <xdr:colOff>327660</xdr:colOff>
                    <xdr:row>66</xdr:row>
                    <xdr:rowOff>137160</xdr:rowOff>
                  </from>
                  <to>
                    <xdr:col>8</xdr:col>
                    <xdr:colOff>655320</xdr:colOff>
                    <xdr:row>68</xdr:row>
                    <xdr:rowOff>60960</xdr:rowOff>
                  </to>
                </anchor>
              </controlPr>
            </control>
          </mc:Choice>
        </mc:AlternateContent>
        <mc:AlternateContent xmlns:mc="http://schemas.openxmlformats.org/markup-compatibility/2006">
          <mc:Choice Requires="x14">
            <control shapeId="5173" r:id="rId56" name="Check Box 53">
              <controlPr defaultSize="0" autoFill="0" autoLine="0" autoPict="0">
                <anchor moveWithCells="1">
                  <from>
                    <xdr:col>8</xdr:col>
                    <xdr:colOff>327660</xdr:colOff>
                    <xdr:row>67</xdr:row>
                    <xdr:rowOff>175260</xdr:rowOff>
                  </from>
                  <to>
                    <xdr:col>8</xdr:col>
                    <xdr:colOff>655320</xdr:colOff>
                    <xdr:row>69</xdr:row>
                    <xdr:rowOff>45720</xdr:rowOff>
                  </to>
                </anchor>
              </controlPr>
            </control>
          </mc:Choice>
        </mc:AlternateContent>
        <mc:AlternateContent xmlns:mc="http://schemas.openxmlformats.org/markup-compatibility/2006">
          <mc:Choice Requires="x14">
            <control shapeId="5174" r:id="rId57" name="Check Box 54">
              <controlPr defaultSize="0" autoFill="0" autoLine="0" autoPict="0">
                <anchor moveWithCells="1">
                  <from>
                    <xdr:col>8</xdr:col>
                    <xdr:colOff>327660</xdr:colOff>
                    <xdr:row>68</xdr:row>
                    <xdr:rowOff>175260</xdr:rowOff>
                  </from>
                  <to>
                    <xdr:col>8</xdr:col>
                    <xdr:colOff>632460</xdr:colOff>
                    <xdr:row>70</xdr:row>
                    <xdr:rowOff>45720</xdr:rowOff>
                  </to>
                </anchor>
              </controlPr>
            </control>
          </mc:Choice>
        </mc:AlternateContent>
        <mc:AlternateContent xmlns:mc="http://schemas.openxmlformats.org/markup-compatibility/2006">
          <mc:Choice Requires="x14">
            <control shapeId="5175" r:id="rId58" name="Check Box 55">
              <controlPr defaultSize="0" autoFill="0" autoLine="0" autoPict="0">
                <anchor moveWithCells="1">
                  <from>
                    <xdr:col>8</xdr:col>
                    <xdr:colOff>327660</xdr:colOff>
                    <xdr:row>69</xdr:row>
                    <xdr:rowOff>175260</xdr:rowOff>
                  </from>
                  <to>
                    <xdr:col>8</xdr:col>
                    <xdr:colOff>632460</xdr:colOff>
                    <xdr:row>71</xdr:row>
                    <xdr:rowOff>22860</xdr:rowOff>
                  </to>
                </anchor>
              </controlPr>
            </control>
          </mc:Choice>
        </mc:AlternateContent>
        <mc:AlternateContent xmlns:mc="http://schemas.openxmlformats.org/markup-compatibility/2006">
          <mc:Choice Requires="x14">
            <control shapeId="5176" r:id="rId59" name="Check Box 56">
              <controlPr defaultSize="0" autoFill="0" autoLine="0" autoPict="0">
                <anchor moveWithCells="1">
                  <from>
                    <xdr:col>8</xdr:col>
                    <xdr:colOff>327660</xdr:colOff>
                    <xdr:row>70</xdr:row>
                    <xdr:rowOff>175260</xdr:rowOff>
                  </from>
                  <to>
                    <xdr:col>8</xdr:col>
                    <xdr:colOff>655320</xdr:colOff>
                    <xdr:row>72</xdr:row>
                    <xdr:rowOff>45720</xdr:rowOff>
                  </to>
                </anchor>
              </controlPr>
            </control>
          </mc:Choice>
        </mc:AlternateContent>
        <mc:AlternateContent xmlns:mc="http://schemas.openxmlformats.org/markup-compatibility/2006">
          <mc:Choice Requires="x14">
            <control shapeId="5177" r:id="rId60" name="Check Box 57">
              <controlPr defaultSize="0" autoFill="0" autoLine="0" autoPict="0">
                <anchor moveWithCells="1">
                  <from>
                    <xdr:col>8</xdr:col>
                    <xdr:colOff>327660</xdr:colOff>
                    <xdr:row>71</xdr:row>
                    <xdr:rowOff>175260</xdr:rowOff>
                  </from>
                  <to>
                    <xdr:col>8</xdr:col>
                    <xdr:colOff>655320</xdr:colOff>
                    <xdr:row>73</xdr:row>
                    <xdr:rowOff>45720</xdr:rowOff>
                  </to>
                </anchor>
              </controlPr>
            </control>
          </mc:Choice>
        </mc:AlternateContent>
        <mc:AlternateContent xmlns:mc="http://schemas.openxmlformats.org/markup-compatibility/2006">
          <mc:Choice Requires="x14">
            <control shapeId="5178" r:id="rId61" name="Check Box 58">
              <controlPr defaultSize="0" autoFill="0" autoLine="0" autoPict="0">
                <anchor moveWithCells="1">
                  <from>
                    <xdr:col>8</xdr:col>
                    <xdr:colOff>327660</xdr:colOff>
                    <xdr:row>72</xdr:row>
                    <xdr:rowOff>175260</xdr:rowOff>
                  </from>
                  <to>
                    <xdr:col>8</xdr:col>
                    <xdr:colOff>655320</xdr:colOff>
                    <xdr:row>74</xdr:row>
                    <xdr:rowOff>22860</xdr:rowOff>
                  </to>
                </anchor>
              </controlPr>
            </control>
          </mc:Choice>
        </mc:AlternateContent>
        <mc:AlternateContent xmlns:mc="http://schemas.openxmlformats.org/markup-compatibility/2006">
          <mc:Choice Requires="x14">
            <control shapeId="5179" r:id="rId62" name="Check Box 59">
              <controlPr defaultSize="0" autoFill="0" autoLine="0" autoPict="0">
                <anchor moveWithCells="1">
                  <from>
                    <xdr:col>8</xdr:col>
                    <xdr:colOff>327660</xdr:colOff>
                    <xdr:row>73</xdr:row>
                    <xdr:rowOff>175260</xdr:rowOff>
                  </from>
                  <to>
                    <xdr:col>8</xdr:col>
                    <xdr:colOff>655320</xdr:colOff>
                    <xdr:row>75</xdr:row>
                    <xdr:rowOff>45720</xdr:rowOff>
                  </to>
                </anchor>
              </controlPr>
            </control>
          </mc:Choice>
        </mc:AlternateContent>
        <mc:AlternateContent xmlns:mc="http://schemas.openxmlformats.org/markup-compatibility/2006">
          <mc:Choice Requires="x14">
            <control shapeId="5180" r:id="rId63" name="Check Box 60">
              <controlPr defaultSize="0" autoFill="0" autoLine="0" autoPict="0">
                <anchor moveWithCells="1">
                  <from>
                    <xdr:col>8</xdr:col>
                    <xdr:colOff>327660</xdr:colOff>
                    <xdr:row>74</xdr:row>
                    <xdr:rowOff>175260</xdr:rowOff>
                  </from>
                  <to>
                    <xdr:col>8</xdr:col>
                    <xdr:colOff>655320</xdr:colOff>
                    <xdr:row>76</xdr:row>
                    <xdr:rowOff>45720</xdr:rowOff>
                  </to>
                </anchor>
              </controlPr>
            </control>
          </mc:Choice>
        </mc:AlternateContent>
        <mc:AlternateContent xmlns:mc="http://schemas.openxmlformats.org/markup-compatibility/2006">
          <mc:Choice Requires="x14">
            <control shapeId="5181" r:id="rId64" name="Check Box 61">
              <controlPr defaultSize="0" autoFill="0" autoLine="0" autoPict="0">
                <anchor moveWithCells="1">
                  <from>
                    <xdr:col>5</xdr:col>
                    <xdr:colOff>754380</xdr:colOff>
                    <xdr:row>83</xdr:row>
                    <xdr:rowOff>45720</xdr:rowOff>
                  </from>
                  <to>
                    <xdr:col>6</xdr:col>
                    <xdr:colOff>335280</xdr:colOff>
                    <xdr:row>83</xdr:row>
                    <xdr:rowOff>388620</xdr:rowOff>
                  </to>
                </anchor>
              </controlPr>
            </control>
          </mc:Choice>
        </mc:AlternateContent>
        <mc:AlternateContent xmlns:mc="http://schemas.openxmlformats.org/markup-compatibility/2006">
          <mc:Choice Requires="x14">
            <control shapeId="5182" r:id="rId65" name="Check Box 62">
              <controlPr defaultSize="0" autoFill="0" autoLine="0" autoPict="0">
                <anchor moveWithCells="1">
                  <from>
                    <xdr:col>5</xdr:col>
                    <xdr:colOff>769620</xdr:colOff>
                    <xdr:row>86</xdr:row>
                    <xdr:rowOff>38100</xdr:rowOff>
                  </from>
                  <to>
                    <xdr:col>6</xdr:col>
                    <xdr:colOff>365760</xdr:colOff>
                    <xdr:row>86</xdr:row>
                    <xdr:rowOff>381000</xdr:rowOff>
                  </to>
                </anchor>
              </controlPr>
            </control>
          </mc:Choice>
        </mc:AlternateContent>
        <mc:AlternateContent xmlns:mc="http://schemas.openxmlformats.org/markup-compatibility/2006">
          <mc:Choice Requires="x14">
            <control shapeId="5183" r:id="rId66" name="Check Box 63">
              <controlPr defaultSize="0" autoFill="0" autoLine="0" autoPict="0">
                <anchor moveWithCells="1">
                  <from>
                    <xdr:col>5</xdr:col>
                    <xdr:colOff>769620</xdr:colOff>
                    <xdr:row>85</xdr:row>
                    <xdr:rowOff>30480</xdr:rowOff>
                  </from>
                  <to>
                    <xdr:col>6</xdr:col>
                    <xdr:colOff>373380</xdr:colOff>
                    <xdr:row>85</xdr:row>
                    <xdr:rowOff>373380</xdr:rowOff>
                  </to>
                </anchor>
              </controlPr>
            </control>
          </mc:Choice>
        </mc:AlternateContent>
        <mc:AlternateContent xmlns:mc="http://schemas.openxmlformats.org/markup-compatibility/2006">
          <mc:Choice Requires="x14">
            <control shapeId="5184" r:id="rId67" name="Check Box 64">
              <controlPr defaultSize="0" autoFill="0" autoLine="0" autoPict="0">
                <anchor moveWithCells="1">
                  <from>
                    <xdr:col>5</xdr:col>
                    <xdr:colOff>762000</xdr:colOff>
                    <xdr:row>84</xdr:row>
                    <xdr:rowOff>30480</xdr:rowOff>
                  </from>
                  <to>
                    <xdr:col>6</xdr:col>
                    <xdr:colOff>365760</xdr:colOff>
                    <xdr:row>84</xdr:row>
                    <xdr:rowOff>373380</xdr:rowOff>
                  </to>
                </anchor>
              </controlPr>
            </control>
          </mc:Choice>
        </mc:AlternateContent>
        <mc:AlternateContent xmlns:mc="http://schemas.openxmlformats.org/markup-compatibility/2006">
          <mc:Choice Requires="x14">
            <control shapeId="5185" r:id="rId68" name="Check Box 65">
              <controlPr defaultSize="0" autoFill="0" autoLine="0" autoPict="0">
                <anchor moveWithCells="1">
                  <from>
                    <xdr:col>7</xdr:col>
                    <xdr:colOff>731520</xdr:colOff>
                    <xdr:row>83</xdr:row>
                    <xdr:rowOff>45720</xdr:rowOff>
                  </from>
                  <to>
                    <xdr:col>8</xdr:col>
                    <xdr:colOff>342900</xdr:colOff>
                    <xdr:row>83</xdr:row>
                    <xdr:rowOff>388620</xdr:rowOff>
                  </to>
                </anchor>
              </controlPr>
            </control>
          </mc:Choice>
        </mc:AlternateContent>
        <mc:AlternateContent xmlns:mc="http://schemas.openxmlformats.org/markup-compatibility/2006">
          <mc:Choice Requires="x14">
            <control shapeId="5186" r:id="rId69" name="Check Box 66">
              <controlPr defaultSize="0" autoFill="0" autoLine="0" autoPict="0">
                <anchor moveWithCells="1">
                  <from>
                    <xdr:col>7</xdr:col>
                    <xdr:colOff>746760</xdr:colOff>
                    <xdr:row>84</xdr:row>
                    <xdr:rowOff>30480</xdr:rowOff>
                  </from>
                  <to>
                    <xdr:col>8</xdr:col>
                    <xdr:colOff>373380</xdr:colOff>
                    <xdr:row>84</xdr:row>
                    <xdr:rowOff>365760</xdr:rowOff>
                  </to>
                </anchor>
              </controlPr>
            </control>
          </mc:Choice>
        </mc:AlternateContent>
        <mc:AlternateContent xmlns:mc="http://schemas.openxmlformats.org/markup-compatibility/2006">
          <mc:Choice Requires="x14">
            <control shapeId="5187" r:id="rId70" name="Check Box 67">
              <controlPr defaultSize="0" autoFill="0" autoLine="0" autoPict="0">
                <anchor moveWithCells="1">
                  <from>
                    <xdr:col>7</xdr:col>
                    <xdr:colOff>754380</xdr:colOff>
                    <xdr:row>85</xdr:row>
                    <xdr:rowOff>30480</xdr:rowOff>
                  </from>
                  <to>
                    <xdr:col>8</xdr:col>
                    <xdr:colOff>388620</xdr:colOff>
                    <xdr:row>85</xdr:row>
                    <xdr:rowOff>373380</xdr:rowOff>
                  </to>
                </anchor>
              </controlPr>
            </control>
          </mc:Choice>
        </mc:AlternateContent>
        <mc:AlternateContent xmlns:mc="http://schemas.openxmlformats.org/markup-compatibility/2006">
          <mc:Choice Requires="x14">
            <control shapeId="5188" r:id="rId71" name="Check Box 68">
              <controlPr defaultSize="0" autoFill="0" autoLine="0" autoPict="0">
                <anchor moveWithCells="1">
                  <from>
                    <xdr:col>7</xdr:col>
                    <xdr:colOff>754380</xdr:colOff>
                    <xdr:row>86</xdr:row>
                    <xdr:rowOff>38100</xdr:rowOff>
                  </from>
                  <to>
                    <xdr:col>8</xdr:col>
                    <xdr:colOff>388620</xdr:colOff>
                    <xdr:row>86</xdr:row>
                    <xdr:rowOff>381000</xdr:rowOff>
                  </to>
                </anchor>
              </controlPr>
            </control>
          </mc:Choice>
        </mc:AlternateContent>
        <mc:AlternateContent xmlns:mc="http://schemas.openxmlformats.org/markup-compatibility/2006">
          <mc:Choice Requires="x14">
            <control shapeId="5189" r:id="rId72" name="Check Box 69">
              <controlPr defaultSize="0" autoFill="0" autoLine="0" autoPict="0">
                <anchor moveWithCells="1">
                  <from>
                    <xdr:col>9</xdr:col>
                    <xdr:colOff>754380</xdr:colOff>
                    <xdr:row>83</xdr:row>
                    <xdr:rowOff>45720</xdr:rowOff>
                  </from>
                  <to>
                    <xdr:col>10</xdr:col>
                    <xdr:colOff>342900</xdr:colOff>
                    <xdr:row>83</xdr:row>
                    <xdr:rowOff>381000</xdr:rowOff>
                  </to>
                </anchor>
              </controlPr>
            </control>
          </mc:Choice>
        </mc:AlternateContent>
        <mc:AlternateContent xmlns:mc="http://schemas.openxmlformats.org/markup-compatibility/2006">
          <mc:Choice Requires="x14">
            <control shapeId="5190" r:id="rId73" name="Check Box 70">
              <controlPr defaultSize="0" autoFill="0" autoLine="0" autoPict="0">
                <anchor moveWithCells="1">
                  <from>
                    <xdr:col>9</xdr:col>
                    <xdr:colOff>762000</xdr:colOff>
                    <xdr:row>84</xdr:row>
                    <xdr:rowOff>30480</xdr:rowOff>
                  </from>
                  <to>
                    <xdr:col>10</xdr:col>
                    <xdr:colOff>365760</xdr:colOff>
                    <xdr:row>84</xdr:row>
                    <xdr:rowOff>373380</xdr:rowOff>
                  </to>
                </anchor>
              </controlPr>
            </control>
          </mc:Choice>
        </mc:AlternateContent>
        <mc:AlternateContent xmlns:mc="http://schemas.openxmlformats.org/markup-compatibility/2006">
          <mc:Choice Requires="x14">
            <control shapeId="5191" r:id="rId74" name="Check Box 71">
              <controlPr defaultSize="0" autoFill="0" autoLine="0" autoPict="0">
                <anchor moveWithCells="1">
                  <from>
                    <xdr:col>9</xdr:col>
                    <xdr:colOff>769620</xdr:colOff>
                    <xdr:row>85</xdr:row>
                    <xdr:rowOff>30480</xdr:rowOff>
                  </from>
                  <to>
                    <xdr:col>10</xdr:col>
                    <xdr:colOff>365760</xdr:colOff>
                    <xdr:row>85</xdr:row>
                    <xdr:rowOff>373380</xdr:rowOff>
                  </to>
                </anchor>
              </controlPr>
            </control>
          </mc:Choice>
        </mc:AlternateContent>
        <mc:AlternateContent xmlns:mc="http://schemas.openxmlformats.org/markup-compatibility/2006">
          <mc:Choice Requires="x14">
            <control shapeId="5192" r:id="rId75" name="Check Box 72">
              <controlPr defaultSize="0" autoFill="0" autoLine="0" autoPict="0">
                <anchor moveWithCells="1">
                  <from>
                    <xdr:col>9</xdr:col>
                    <xdr:colOff>769620</xdr:colOff>
                    <xdr:row>86</xdr:row>
                    <xdr:rowOff>38100</xdr:rowOff>
                  </from>
                  <to>
                    <xdr:col>10</xdr:col>
                    <xdr:colOff>365760</xdr:colOff>
                    <xdr:row>86</xdr:row>
                    <xdr:rowOff>381000</xdr:rowOff>
                  </to>
                </anchor>
              </controlPr>
            </control>
          </mc:Choice>
        </mc:AlternateContent>
        <mc:AlternateContent xmlns:mc="http://schemas.openxmlformats.org/markup-compatibility/2006">
          <mc:Choice Requires="x14">
            <control shapeId="5193" r:id="rId76" name="Check Box 73">
              <controlPr defaultSize="0" autoFill="0" autoLine="0" autoPict="0">
                <anchor moveWithCells="1">
                  <from>
                    <xdr:col>11</xdr:col>
                    <xdr:colOff>754380</xdr:colOff>
                    <xdr:row>83</xdr:row>
                    <xdr:rowOff>45720</xdr:rowOff>
                  </from>
                  <to>
                    <xdr:col>12</xdr:col>
                    <xdr:colOff>342900</xdr:colOff>
                    <xdr:row>83</xdr:row>
                    <xdr:rowOff>381000</xdr:rowOff>
                  </to>
                </anchor>
              </controlPr>
            </control>
          </mc:Choice>
        </mc:AlternateContent>
        <mc:AlternateContent xmlns:mc="http://schemas.openxmlformats.org/markup-compatibility/2006">
          <mc:Choice Requires="x14">
            <control shapeId="5194" r:id="rId77" name="Check Box 74">
              <controlPr defaultSize="0" autoFill="0" autoLine="0" autoPict="0">
                <anchor moveWithCells="1">
                  <from>
                    <xdr:col>11</xdr:col>
                    <xdr:colOff>762000</xdr:colOff>
                    <xdr:row>84</xdr:row>
                    <xdr:rowOff>38100</xdr:rowOff>
                  </from>
                  <to>
                    <xdr:col>12</xdr:col>
                    <xdr:colOff>365760</xdr:colOff>
                    <xdr:row>84</xdr:row>
                    <xdr:rowOff>373380</xdr:rowOff>
                  </to>
                </anchor>
              </controlPr>
            </control>
          </mc:Choice>
        </mc:AlternateContent>
        <mc:AlternateContent xmlns:mc="http://schemas.openxmlformats.org/markup-compatibility/2006">
          <mc:Choice Requires="x14">
            <control shapeId="5195" r:id="rId78" name="Check Box 75">
              <controlPr defaultSize="0" autoFill="0" autoLine="0" autoPict="0">
                <anchor moveWithCells="1">
                  <from>
                    <xdr:col>11</xdr:col>
                    <xdr:colOff>769620</xdr:colOff>
                    <xdr:row>85</xdr:row>
                    <xdr:rowOff>30480</xdr:rowOff>
                  </from>
                  <to>
                    <xdr:col>12</xdr:col>
                    <xdr:colOff>365760</xdr:colOff>
                    <xdr:row>85</xdr:row>
                    <xdr:rowOff>373380</xdr:rowOff>
                  </to>
                </anchor>
              </controlPr>
            </control>
          </mc:Choice>
        </mc:AlternateContent>
        <mc:AlternateContent xmlns:mc="http://schemas.openxmlformats.org/markup-compatibility/2006">
          <mc:Choice Requires="x14">
            <control shapeId="5196" r:id="rId79" name="Check Box 76">
              <controlPr defaultSize="0" autoFill="0" autoLine="0" autoPict="0">
                <anchor moveWithCells="1">
                  <from>
                    <xdr:col>11</xdr:col>
                    <xdr:colOff>769620</xdr:colOff>
                    <xdr:row>86</xdr:row>
                    <xdr:rowOff>38100</xdr:rowOff>
                  </from>
                  <to>
                    <xdr:col>12</xdr:col>
                    <xdr:colOff>365760</xdr:colOff>
                    <xdr:row>86</xdr:row>
                    <xdr:rowOff>381000</xdr:rowOff>
                  </to>
                </anchor>
              </controlPr>
            </control>
          </mc:Choice>
        </mc:AlternateContent>
        <mc:AlternateContent xmlns:mc="http://schemas.openxmlformats.org/markup-compatibility/2006">
          <mc:Choice Requires="x14">
            <control shapeId="5197" r:id="rId80" name="Check Box 77">
              <controlPr defaultSize="0" autoFill="0" autoLine="0" autoPict="0">
                <anchor moveWithCells="1">
                  <from>
                    <xdr:col>5</xdr:col>
                    <xdr:colOff>769620</xdr:colOff>
                    <xdr:row>91</xdr:row>
                    <xdr:rowOff>213360</xdr:rowOff>
                  </from>
                  <to>
                    <xdr:col>6</xdr:col>
                    <xdr:colOff>365760</xdr:colOff>
                    <xdr:row>93</xdr:row>
                    <xdr:rowOff>83820</xdr:rowOff>
                  </to>
                </anchor>
              </controlPr>
            </control>
          </mc:Choice>
        </mc:AlternateContent>
        <mc:AlternateContent xmlns:mc="http://schemas.openxmlformats.org/markup-compatibility/2006">
          <mc:Choice Requires="x14">
            <control shapeId="5198" r:id="rId81" name="Check Box 78">
              <controlPr defaultSize="0" autoFill="0" autoLine="0" autoPict="0">
                <anchor moveWithCells="1">
                  <from>
                    <xdr:col>5</xdr:col>
                    <xdr:colOff>769620</xdr:colOff>
                    <xdr:row>95</xdr:row>
                    <xdr:rowOff>175260</xdr:rowOff>
                  </from>
                  <to>
                    <xdr:col>6</xdr:col>
                    <xdr:colOff>365760</xdr:colOff>
                    <xdr:row>97</xdr:row>
                    <xdr:rowOff>60960</xdr:rowOff>
                  </to>
                </anchor>
              </controlPr>
            </control>
          </mc:Choice>
        </mc:AlternateContent>
        <mc:AlternateContent xmlns:mc="http://schemas.openxmlformats.org/markup-compatibility/2006">
          <mc:Choice Requires="x14">
            <control shapeId="5199" r:id="rId82" name="Check Box 79">
              <controlPr defaultSize="0" autoFill="0" autoLine="0" autoPict="0">
                <anchor moveWithCells="1">
                  <from>
                    <xdr:col>5</xdr:col>
                    <xdr:colOff>769620</xdr:colOff>
                    <xdr:row>94</xdr:row>
                    <xdr:rowOff>175260</xdr:rowOff>
                  </from>
                  <to>
                    <xdr:col>6</xdr:col>
                    <xdr:colOff>373380</xdr:colOff>
                    <xdr:row>96</xdr:row>
                    <xdr:rowOff>68580</xdr:rowOff>
                  </to>
                </anchor>
              </controlPr>
            </control>
          </mc:Choice>
        </mc:AlternateContent>
        <mc:AlternateContent xmlns:mc="http://schemas.openxmlformats.org/markup-compatibility/2006">
          <mc:Choice Requires="x14">
            <control shapeId="5200" r:id="rId83" name="Check Box 80">
              <controlPr defaultSize="0" autoFill="0" autoLine="0" autoPict="0">
                <anchor moveWithCells="1">
                  <from>
                    <xdr:col>5</xdr:col>
                    <xdr:colOff>769620</xdr:colOff>
                    <xdr:row>92</xdr:row>
                    <xdr:rowOff>175260</xdr:rowOff>
                  </from>
                  <to>
                    <xdr:col>6</xdr:col>
                    <xdr:colOff>365760</xdr:colOff>
                    <xdr:row>94</xdr:row>
                    <xdr:rowOff>68580</xdr:rowOff>
                  </to>
                </anchor>
              </controlPr>
            </control>
          </mc:Choice>
        </mc:AlternateContent>
        <mc:AlternateContent xmlns:mc="http://schemas.openxmlformats.org/markup-compatibility/2006">
          <mc:Choice Requires="x14">
            <control shapeId="5201" r:id="rId84" name="Check Box 81">
              <controlPr defaultSize="0" autoFill="0" autoLine="0" autoPict="0">
                <anchor moveWithCells="1">
                  <from>
                    <xdr:col>7</xdr:col>
                    <xdr:colOff>792480</xdr:colOff>
                    <xdr:row>91</xdr:row>
                    <xdr:rowOff>198120</xdr:rowOff>
                  </from>
                  <to>
                    <xdr:col>8</xdr:col>
                    <xdr:colOff>381000</xdr:colOff>
                    <xdr:row>93</xdr:row>
                    <xdr:rowOff>68580</xdr:rowOff>
                  </to>
                </anchor>
              </controlPr>
            </control>
          </mc:Choice>
        </mc:AlternateContent>
        <mc:AlternateContent xmlns:mc="http://schemas.openxmlformats.org/markup-compatibility/2006">
          <mc:Choice Requires="x14">
            <control shapeId="5202" r:id="rId85" name="Check Box 82">
              <controlPr defaultSize="0" autoFill="0" autoLine="0" autoPict="0">
                <anchor moveWithCells="1">
                  <from>
                    <xdr:col>7</xdr:col>
                    <xdr:colOff>792480</xdr:colOff>
                    <xdr:row>92</xdr:row>
                    <xdr:rowOff>175260</xdr:rowOff>
                  </from>
                  <to>
                    <xdr:col>8</xdr:col>
                    <xdr:colOff>381000</xdr:colOff>
                    <xdr:row>94</xdr:row>
                    <xdr:rowOff>60960</xdr:rowOff>
                  </to>
                </anchor>
              </controlPr>
            </control>
          </mc:Choice>
        </mc:AlternateContent>
        <mc:AlternateContent xmlns:mc="http://schemas.openxmlformats.org/markup-compatibility/2006">
          <mc:Choice Requires="x14">
            <control shapeId="5203" r:id="rId86" name="Check Box 83">
              <controlPr defaultSize="0" autoFill="0" autoLine="0" autoPict="0">
                <anchor moveWithCells="1">
                  <from>
                    <xdr:col>7</xdr:col>
                    <xdr:colOff>792480</xdr:colOff>
                    <xdr:row>94</xdr:row>
                    <xdr:rowOff>160020</xdr:rowOff>
                  </from>
                  <to>
                    <xdr:col>8</xdr:col>
                    <xdr:colOff>365760</xdr:colOff>
                    <xdr:row>96</xdr:row>
                    <xdr:rowOff>60960</xdr:rowOff>
                  </to>
                </anchor>
              </controlPr>
            </control>
          </mc:Choice>
        </mc:AlternateContent>
        <mc:AlternateContent xmlns:mc="http://schemas.openxmlformats.org/markup-compatibility/2006">
          <mc:Choice Requires="x14">
            <control shapeId="5204" r:id="rId87" name="Check Box 84">
              <controlPr defaultSize="0" autoFill="0" autoLine="0" autoPict="0">
                <anchor moveWithCells="1">
                  <from>
                    <xdr:col>7</xdr:col>
                    <xdr:colOff>792480</xdr:colOff>
                    <xdr:row>95</xdr:row>
                    <xdr:rowOff>160020</xdr:rowOff>
                  </from>
                  <to>
                    <xdr:col>8</xdr:col>
                    <xdr:colOff>365760</xdr:colOff>
                    <xdr:row>97</xdr:row>
                    <xdr:rowOff>60960</xdr:rowOff>
                  </to>
                </anchor>
              </controlPr>
            </control>
          </mc:Choice>
        </mc:AlternateContent>
        <mc:AlternateContent xmlns:mc="http://schemas.openxmlformats.org/markup-compatibility/2006">
          <mc:Choice Requires="x14">
            <control shapeId="5205" r:id="rId88" name="Check Box 85">
              <controlPr defaultSize="0" autoFill="0" autoLine="0" autoPict="0">
                <anchor moveWithCells="1">
                  <from>
                    <xdr:col>9</xdr:col>
                    <xdr:colOff>762000</xdr:colOff>
                    <xdr:row>91</xdr:row>
                    <xdr:rowOff>220980</xdr:rowOff>
                  </from>
                  <to>
                    <xdr:col>10</xdr:col>
                    <xdr:colOff>365760</xdr:colOff>
                    <xdr:row>93</xdr:row>
                    <xdr:rowOff>76200</xdr:rowOff>
                  </to>
                </anchor>
              </controlPr>
            </control>
          </mc:Choice>
        </mc:AlternateContent>
        <mc:AlternateContent xmlns:mc="http://schemas.openxmlformats.org/markup-compatibility/2006">
          <mc:Choice Requires="x14">
            <control shapeId="5206" r:id="rId89" name="Check Box 86">
              <controlPr defaultSize="0" autoFill="0" autoLine="0" autoPict="0">
                <anchor moveWithCells="1">
                  <from>
                    <xdr:col>9</xdr:col>
                    <xdr:colOff>762000</xdr:colOff>
                    <xdr:row>92</xdr:row>
                    <xdr:rowOff>182880</xdr:rowOff>
                  </from>
                  <to>
                    <xdr:col>10</xdr:col>
                    <xdr:colOff>365760</xdr:colOff>
                    <xdr:row>94</xdr:row>
                    <xdr:rowOff>68580</xdr:rowOff>
                  </to>
                </anchor>
              </controlPr>
            </control>
          </mc:Choice>
        </mc:AlternateContent>
        <mc:AlternateContent xmlns:mc="http://schemas.openxmlformats.org/markup-compatibility/2006">
          <mc:Choice Requires="x14">
            <control shapeId="5207" r:id="rId90" name="Check Box 87">
              <controlPr defaultSize="0" autoFill="0" autoLine="0" autoPict="0">
                <anchor moveWithCells="1">
                  <from>
                    <xdr:col>9</xdr:col>
                    <xdr:colOff>762000</xdr:colOff>
                    <xdr:row>94</xdr:row>
                    <xdr:rowOff>182880</xdr:rowOff>
                  </from>
                  <to>
                    <xdr:col>10</xdr:col>
                    <xdr:colOff>365760</xdr:colOff>
                    <xdr:row>96</xdr:row>
                    <xdr:rowOff>60960</xdr:rowOff>
                  </to>
                </anchor>
              </controlPr>
            </control>
          </mc:Choice>
        </mc:AlternateContent>
        <mc:AlternateContent xmlns:mc="http://schemas.openxmlformats.org/markup-compatibility/2006">
          <mc:Choice Requires="x14">
            <control shapeId="5208" r:id="rId91" name="Check Box 88">
              <controlPr defaultSize="0" autoFill="0" autoLine="0" autoPict="0">
                <anchor moveWithCells="1">
                  <from>
                    <xdr:col>9</xdr:col>
                    <xdr:colOff>762000</xdr:colOff>
                    <xdr:row>95</xdr:row>
                    <xdr:rowOff>175260</xdr:rowOff>
                  </from>
                  <to>
                    <xdr:col>10</xdr:col>
                    <xdr:colOff>365760</xdr:colOff>
                    <xdr:row>97</xdr:row>
                    <xdr:rowOff>68580</xdr:rowOff>
                  </to>
                </anchor>
              </controlPr>
            </control>
          </mc:Choice>
        </mc:AlternateContent>
        <mc:AlternateContent xmlns:mc="http://schemas.openxmlformats.org/markup-compatibility/2006">
          <mc:Choice Requires="x14">
            <control shapeId="5209" r:id="rId92" name="Check Box 89">
              <controlPr defaultSize="0" autoFill="0" autoLine="0" autoPict="0">
                <anchor moveWithCells="1">
                  <from>
                    <xdr:col>11</xdr:col>
                    <xdr:colOff>769620</xdr:colOff>
                    <xdr:row>91</xdr:row>
                    <xdr:rowOff>213360</xdr:rowOff>
                  </from>
                  <to>
                    <xdr:col>12</xdr:col>
                    <xdr:colOff>365760</xdr:colOff>
                    <xdr:row>93</xdr:row>
                    <xdr:rowOff>60960</xdr:rowOff>
                  </to>
                </anchor>
              </controlPr>
            </control>
          </mc:Choice>
        </mc:AlternateContent>
        <mc:AlternateContent xmlns:mc="http://schemas.openxmlformats.org/markup-compatibility/2006">
          <mc:Choice Requires="x14">
            <control shapeId="5210" r:id="rId93" name="Check Box 90">
              <controlPr defaultSize="0" autoFill="0" autoLine="0" autoPict="0">
                <anchor moveWithCells="1">
                  <from>
                    <xdr:col>11</xdr:col>
                    <xdr:colOff>769620</xdr:colOff>
                    <xdr:row>92</xdr:row>
                    <xdr:rowOff>190500</xdr:rowOff>
                  </from>
                  <to>
                    <xdr:col>12</xdr:col>
                    <xdr:colOff>365760</xdr:colOff>
                    <xdr:row>94</xdr:row>
                    <xdr:rowOff>68580</xdr:rowOff>
                  </to>
                </anchor>
              </controlPr>
            </control>
          </mc:Choice>
        </mc:AlternateContent>
        <mc:AlternateContent xmlns:mc="http://schemas.openxmlformats.org/markup-compatibility/2006">
          <mc:Choice Requires="x14">
            <control shapeId="5211" r:id="rId94" name="Check Box 91">
              <controlPr defaultSize="0" autoFill="0" autoLine="0" autoPict="0">
                <anchor moveWithCells="1">
                  <from>
                    <xdr:col>11</xdr:col>
                    <xdr:colOff>769620</xdr:colOff>
                    <xdr:row>94</xdr:row>
                    <xdr:rowOff>175260</xdr:rowOff>
                  </from>
                  <to>
                    <xdr:col>12</xdr:col>
                    <xdr:colOff>365760</xdr:colOff>
                    <xdr:row>96</xdr:row>
                    <xdr:rowOff>68580</xdr:rowOff>
                  </to>
                </anchor>
              </controlPr>
            </control>
          </mc:Choice>
        </mc:AlternateContent>
        <mc:AlternateContent xmlns:mc="http://schemas.openxmlformats.org/markup-compatibility/2006">
          <mc:Choice Requires="x14">
            <control shapeId="5212" r:id="rId95" name="Check Box 92">
              <controlPr defaultSize="0" autoFill="0" autoLine="0" autoPict="0">
                <anchor moveWithCells="1">
                  <from>
                    <xdr:col>11</xdr:col>
                    <xdr:colOff>769620</xdr:colOff>
                    <xdr:row>95</xdr:row>
                    <xdr:rowOff>175260</xdr:rowOff>
                  </from>
                  <to>
                    <xdr:col>12</xdr:col>
                    <xdr:colOff>365760</xdr:colOff>
                    <xdr:row>97</xdr:row>
                    <xdr:rowOff>60960</xdr:rowOff>
                  </to>
                </anchor>
              </controlPr>
            </control>
          </mc:Choice>
        </mc:AlternateContent>
        <mc:AlternateContent xmlns:mc="http://schemas.openxmlformats.org/markup-compatibility/2006">
          <mc:Choice Requires="x14">
            <control shapeId="5213" r:id="rId96" name="Check Box 93">
              <controlPr defaultSize="0" autoFill="0" autoLine="0" autoPict="0">
                <anchor moveWithCells="1">
                  <from>
                    <xdr:col>5</xdr:col>
                    <xdr:colOff>769620</xdr:colOff>
                    <xdr:row>93</xdr:row>
                    <xdr:rowOff>175260</xdr:rowOff>
                  </from>
                  <to>
                    <xdr:col>6</xdr:col>
                    <xdr:colOff>365760</xdr:colOff>
                    <xdr:row>95</xdr:row>
                    <xdr:rowOff>60960</xdr:rowOff>
                  </to>
                </anchor>
              </controlPr>
            </control>
          </mc:Choice>
        </mc:AlternateContent>
        <mc:AlternateContent xmlns:mc="http://schemas.openxmlformats.org/markup-compatibility/2006">
          <mc:Choice Requires="x14">
            <control shapeId="5214" r:id="rId97" name="Check Box 94">
              <controlPr defaultSize="0" autoFill="0" autoLine="0" autoPict="0">
                <anchor moveWithCells="1">
                  <from>
                    <xdr:col>7</xdr:col>
                    <xdr:colOff>792480</xdr:colOff>
                    <xdr:row>93</xdr:row>
                    <xdr:rowOff>160020</xdr:rowOff>
                  </from>
                  <to>
                    <xdr:col>8</xdr:col>
                    <xdr:colOff>373380</xdr:colOff>
                    <xdr:row>95</xdr:row>
                    <xdr:rowOff>60960</xdr:rowOff>
                  </to>
                </anchor>
              </controlPr>
            </control>
          </mc:Choice>
        </mc:AlternateContent>
        <mc:AlternateContent xmlns:mc="http://schemas.openxmlformats.org/markup-compatibility/2006">
          <mc:Choice Requires="x14">
            <control shapeId="5215" r:id="rId98" name="Check Box 95">
              <controlPr defaultSize="0" autoFill="0" autoLine="0" autoPict="0">
                <anchor moveWithCells="1">
                  <from>
                    <xdr:col>9</xdr:col>
                    <xdr:colOff>762000</xdr:colOff>
                    <xdr:row>93</xdr:row>
                    <xdr:rowOff>182880</xdr:rowOff>
                  </from>
                  <to>
                    <xdr:col>10</xdr:col>
                    <xdr:colOff>381000</xdr:colOff>
                    <xdr:row>95</xdr:row>
                    <xdr:rowOff>68580</xdr:rowOff>
                  </to>
                </anchor>
              </controlPr>
            </control>
          </mc:Choice>
        </mc:AlternateContent>
        <mc:AlternateContent xmlns:mc="http://schemas.openxmlformats.org/markup-compatibility/2006">
          <mc:Choice Requires="x14">
            <control shapeId="5216" r:id="rId99" name="Check Box 96">
              <controlPr defaultSize="0" autoFill="0" autoLine="0" autoPict="0">
                <anchor moveWithCells="1">
                  <from>
                    <xdr:col>11</xdr:col>
                    <xdr:colOff>769620</xdr:colOff>
                    <xdr:row>93</xdr:row>
                    <xdr:rowOff>182880</xdr:rowOff>
                  </from>
                  <to>
                    <xdr:col>12</xdr:col>
                    <xdr:colOff>365760</xdr:colOff>
                    <xdr:row>95</xdr:row>
                    <xdr:rowOff>60960</xdr:rowOff>
                  </to>
                </anchor>
              </controlPr>
            </control>
          </mc:Choice>
        </mc:AlternateContent>
        <mc:AlternateContent xmlns:mc="http://schemas.openxmlformats.org/markup-compatibility/2006">
          <mc:Choice Requires="x14">
            <control shapeId="5217" r:id="rId100" name="Check Box 97">
              <controlPr defaultSize="0" autoFill="0" autoLine="0" autoPict="0">
                <anchor moveWithCells="1">
                  <from>
                    <xdr:col>5</xdr:col>
                    <xdr:colOff>769620</xdr:colOff>
                    <xdr:row>101</xdr:row>
                    <xdr:rowOff>236220</xdr:rowOff>
                  </from>
                  <to>
                    <xdr:col>6</xdr:col>
                    <xdr:colOff>365760</xdr:colOff>
                    <xdr:row>103</xdr:row>
                    <xdr:rowOff>68580</xdr:rowOff>
                  </to>
                </anchor>
              </controlPr>
            </control>
          </mc:Choice>
        </mc:AlternateContent>
        <mc:AlternateContent xmlns:mc="http://schemas.openxmlformats.org/markup-compatibility/2006">
          <mc:Choice Requires="x14">
            <control shapeId="5218" r:id="rId101" name="Check Box 98">
              <controlPr defaultSize="0" autoFill="0" autoLine="0" autoPict="0">
                <anchor moveWithCells="1">
                  <from>
                    <xdr:col>5</xdr:col>
                    <xdr:colOff>769620</xdr:colOff>
                    <xdr:row>105</xdr:row>
                    <xdr:rowOff>175260</xdr:rowOff>
                  </from>
                  <to>
                    <xdr:col>6</xdr:col>
                    <xdr:colOff>365760</xdr:colOff>
                    <xdr:row>107</xdr:row>
                    <xdr:rowOff>60960</xdr:rowOff>
                  </to>
                </anchor>
              </controlPr>
            </control>
          </mc:Choice>
        </mc:AlternateContent>
        <mc:AlternateContent xmlns:mc="http://schemas.openxmlformats.org/markup-compatibility/2006">
          <mc:Choice Requires="x14">
            <control shapeId="5219" r:id="rId102" name="Check Box 99">
              <controlPr defaultSize="0" autoFill="0" autoLine="0" autoPict="0">
                <anchor moveWithCells="1">
                  <from>
                    <xdr:col>5</xdr:col>
                    <xdr:colOff>769620</xdr:colOff>
                    <xdr:row>104</xdr:row>
                    <xdr:rowOff>175260</xdr:rowOff>
                  </from>
                  <to>
                    <xdr:col>6</xdr:col>
                    <xdr:colOff>373380</xdr:colOff>
                    <xdr:row>106</xdr:row>
                    <xdr:rowOff>60960</xdr:rowOff>
                  </to>
                </anchor>
              </controlPr>
            </control>
          </mc:Choice>
        </mc:AlternateContent>
        <mc:AlternateContent xmlns:mc="http://schemas.openxmlformats.org/markup-compatibility/2006">
          <mc:Choice Requires="x14">
            <control shapeId="5220" r:id="rId103" name="Check Box 100">
              <controlPr defaultSize="0" autoFill="0" autoLine="0" autoPict="0">
                <anchor moveWithCells="1">
                  <from>
                    <xdr:col>5</xdr:col>
                    <xdr:colOff>769620</xdr:colOff>
                    <xdr:row>102</xdr:row>
                    <xdr:rowOff>175260</xdr:rowOff>
                  </from>
                  <to>
                    <xdr:col>6</xdr:col>
                    <xdr:colOff>365760</xdr:colOff>
                    <xdr:row>104</xdr:row>
                    <xdr:rowOff>68580</xdr:rowOff>
                  </to>
                </anchor>
              </controlPr>
            </control>
          </mc:Choice>
        </mc:AlternateContent>
        <mc:AlternateContent xmlns:mc="http://schemas.openxmlformats.org/markup-compatibility/2006">
          <mc:Choice Requires="x14">
            <control shapeId="5221" r:id="rId104" name="Check Box 101">
              <controlPr defaultSize="0" autoFill="0" autoLine="0" autoPict="0">
                <anchor moveWithCells="1">
                  <from>
                    <xdr:col>7</xdr:col>
                    <xdr:colOff>784860</xdr:colOff>
                    <xdr:row>101</xdr:row>
                    <xdr:rowOff>236220</xdr:rowOff>
                  </from>
                  <to>
                    <xdr:col>8</xdr:col>
                    <xdr:colOff>373380</xdr:colOff>
                    <xdr:row>103</xdr:row>
                    <xdr:rowOff>68580</xdr:rowOff>
                  </to>
                </anchor>
              </controlPr>
            </control>
          </mc:Choice>
        </mc:AlternateContent>
        <mc:AlternateContent xmlns:mc="http://schemas.openxmlformats.org/markup-compatibility/2006">
          <mc:Choice Requires="x14">
            <control shapeId="5222" r:id="rId105" name="Check Box 102">
              <controlPr defaultSize="0" autoFill="0" autoLine="0" autoPict="0">
                <anchor moveWithCells="1">
                  <from>
                    <xdr:col>7</xdr:col>
                    <xdr:colOff>784860</xdr:colOff>
                    <xdr:row>102</xdr:row>
                    <xdr:rowOff>175260</xdr:rowOff>
                  </from>
                  <to>
                    <xdr:col>8</xdr:col>
                    <xdr:colOff>373380</xdr:colOff>
                    <xdr:row>104</xdr:row>
                    <xdr:rowOff>60960</xdr:rowOff>
                  </to>
                </anchor>
              </controlPr>
            </control>
          </mc:Choice>
        </mc:AlternateContent>
        <mc:AlternateContent xmlns:mc="http://schemas.openxmlformats.org/markup-compatibility/2006">
          <mc:Choice Requires="x14">
            <control shapeId="5223" r:id="rId106" name="Check Box 103">
              <controlPr defaultSize="0" autoFill="0" autoLine="0" autoPict="0">
                <anchor moveWithCells="1">
                  <from>
                    <xdr:col>7</xdr:col>
                    <xdr:colOff>784860</xdr:colOff>
                    <xdr:row>104</xdr:row>
                    <xdr:rowOff>160020</xdr:rowOff>
                  </from>
                  <to>
                    <xdr:col>8</xdr:col>
                    <xdr:colOff>373380</xdr:colOff>
                    <xdr:row>106</xdr:row>
                    <xdr:rowOff>60960</xdr:rowOff>
                  </to>
                </anchor>
              </controlPr>
            </control>
          </mc:Choice>
        </mc:AlternateContent>
        <mc:AlternateContent xmlns:mc="http://schemas.openxmlformats.org/markup-compatibility/2006">
          <mc:Choice Requires="x14">
            <control shapeId="5224" r:id="rId107" name="Check Box 104">
              <controlPr defaultSize="0" autoFill="0" autoLine="0" autoPict="0">
                <anchor moveWithCells="1">
                  <from>
                    <xdr:col>7</xdr:col>
                    <xdr:colOff>784860</xdr:colOff>
                    <xdr:row>105</xdr:row>
                    <xdr:rowOff>160020</xdr:rowOff>
                  </from>
                  <to>
                    <xdr:col>8</xdr:col>
                    <xdr:colOff>373380</xdr:colOff>
                    <xdr:row>107</xdr:row>
                    <xdr:rowOff>60960</xdr:rowOff>
                  </to>
                </anchor>
              </controlPr>
            </control>
          </mc:Choice>
        </mc:AlternateContent>
        <mc:AlternateContent xmlns:mc="http://schemas.openxmlformats.org/markup-compatibility/2006">
          <mc:Choice Requires="x14">
            <control shapeId="5225" r:id="rId108" name="Check Box 105">
              <controlPr defaultSize="0" autoFill="0" autoLine="0" autoPict="0">
                <anchor moveWithCells="1">
                  <from>
                    <xdr:col>9</xdr:col>
                    <xdr:colOff>754380</xdr:colOff>
                    <xdr:row>101</xdr:row>
                    <xdr:rowOff>236220</xdr:rowOff>
                  </from>
                  <to>
                    <xdr:col>10</xdr:col>
                    <xdr:colOff>342900</xdr:colOff>
                    <xdr:row>103</xdr:row>
                    <xdr:rowOff>45720</xdr:rowOff>
                  </to>
                </anchor>
              </controlPr>
            </control>
          </mc:Choice>
        </mc:AlternateContent>
        <mc:AlternateContent xmlns:mc="http://schemas.openxmlformats.org/markup-compatibility/2006">
          <mc:Choice Requires="x14">
            <control shapeId="5226" r:id="rId109" name="Check Box 106">
              <controlPr defaultSize="0" autoFill="0" autoLine="0" autoPict="0">
                <anchor moveWithCells="1">
                  <from>
                    <xdr:col>9</xdr:col>
                    <xdr:colOff>754380</xdr:colOff>
                    <xdr:row>102</xdr:row>
                    <xdr:rowOff>182880</xdr:rowOff>
                  </from>
                  <to>
                    <xdr:col>10</xdr:col>
                    <xdr:colOff>342900</xdr:colOff>
                    <xdr:row>104</xdr:row>
                    <xdr:rowOff>68580</xdr:rowOff>
                  </to>
                </anchor>
              </controlPr>
            </control>
          </mc:Choice>
        </mc:AlternateContent>
        <mc:AlternateContent xmlns:mc="http://schemas.openxmlformats.org/markup-compatibility/2006">
          <mc:Choice Requires="x14">
            <control shapeId="5227" r:id="rId110" name="Check Box 107">
              <controlPr defaultSize="0" autoFill="0" autoLine="0" autoPict="0">
                <anchor moveWithCells="1">
                  <from>
                    <xdr:col>9</xdr:col>
                    <xdr:colOff>754380</xdr:colOff>
                    <xdr:row>104</xdr:row>
                    <xdr:rowOff>175260</xdr:rowOff>
                  </from>
                  <to>
                    <xdr:col>10</xdr:col>
                    <xdr:colOff>342900</xdr:colOff>
                    <xdr:row>106</xdr:row>
                    <xdr:rowOff>68580</xdr:rowOff>
                  </to>
                </anchor>
              </controlPr>
            </control>
          </mc:Choice>
        </mc:AlternateContent>
        <mc:AlternateContent xmlns:mc="http://schemas.openxmlformats.org/markup-compatibility/2006">
          <mc:Choice Requires="x14">
            <control shapeId="5228" r:id="rId111" name="Check Box 108">
              <controlPr defaultSize="0" autoFill="0" autoLine="0" autoPict="0">
                <anchor moveWithCells="1">
                  <from>
                    <xdr:col>9</xdr:col>
                    <xdr:colOff>754380</xdr:colOff>
                    <xdr:row>105</xdr:row>
                    <xdr:rowOff>175260</xdr:rowOff>
                  </from>
                  <to>
                    <xdr:col>10</xdr:col>
                    <xdr:colOff>342900</xdr:colOff>
                    <xdr:row>107</xdr:row>
                    <xdr:rowOff>68580</xdr:rowOff>
                  </to>
                </anchor>
              </controlPr>
            </control>
          </mc:Choice>
        </mc:AlternateContent>
        <mc:AlternateContent xmlns:mc="http://schemas.openxmlformats.org/markup-compatibility/2006">
          <mc:Choice Requires="x14">
            <control shapeId="5229" r:id="rId112" name="Check Box 109">
              <controlPr defaultSize="0" autoFill="0" autoLine="0" autoPict="0">
                <anchor moveWithCells="1">
                  <from>
                    <xdr:col>11</xdr:col>
                    <xdr:colOff>769620</xdr:colOff>
                    <xdr:row>101</xdr:row>
                    <xdr:rowOff>236220</xdr:rowOff>
                  </from>
                  <to>
                    <xdr:col>12</xdr:col>
                    <xdr:colOff>365760</xdr:colOff>
                    <xdr:row>103</xdr:row>
                    <xdr:rowOff>45720</xdr:rowOff>
                  </to>
                </anchor>
              </controlPr>
            </control>
          </mc:Choice>
        </mc:AlternateContent>
        <mc:AlternateContent xmlns:mc="http://schemas.openxmlformats.org/markup-compatibility/2006">
          <mc:Choice Requires="x14">
            <control shapeId="5230" r:id="rId113" name="Check Box 110">
              <controlPr defaultSize="0" autoFill="0" autoLine="0" autoPict="0">
                <anchor moveWithCells="1">
                  <from>
                    <xdr:col>11</xdr:col>
                    <xdr:colOff>769620</xdr:colOff>
                    <xdr:row>102</xdr:row>
                    <xdr:rowOff>190500</xdr:rowOff>
                  </from>
                  <to>
                    <xdr:col>12</xdr:col>
                    <xdr:colOff>365760</xdr:colOff>
                    <xdr:row>104</xdr:row>
                    <xdr:rowOff>68580</xdr:rowOff>
                  </to>
                </anchor>
              </controlPr>
            </control>
          </mc:Choice>
        </mc:AlternateContent>
        <mc:AlternateContent xmlns:mc="http://schemas.openxmlformats.org/markup-compatibility/2006">
          <mc:Choice Requires="x14">
            <control shapeId="5231" r:id="rId114" name="Check Box 111">
              <controlPr defaultSize="0" autoFill="0" autoLine="0" autoPict="0">
                <anchor moveWithCells="1">
                  <from>
                    <xdr:col>11</xdr:col>
                    <xdr:colOff>769620</xdr:colOff>
                    <xdr:row>104</xdr:row>
                    <xdr:rowOff>175260</xdr:rowOff>
                  </from>
                  <to>
                    <xdr:col>12</xdr:col>
                    <xdr:colOff>365760</xdr:colOff>
                    <xdr:row>106</xdr:row>
                    <xdr:rowOff>60960</xdr:rowOff>
                  </to>
                </anchor>
              </controlPr>
            </control>
          </mc:Choice>
        </mc:AlternateContent>
        <mc:AlternateContent xmlns:mc="http://schemas.openxmlformats.org/markup-compatibility/2006">
          <mc:Choice Requires="x14">
            <control shapeId="5232" r:id="rId115" name="Check Box 112">
              <controlPr defaultSize="0" autoFill="0" autoLine="0" autoPict="0">
                <anchor moveWithCells="1">
                  <from>
                    <xdr:col>11</xdr:col>
                    <xdr:colOff>769620</xdr:colOff>
                    <xdr:row>105</xdr:row>
                    <xdr:rowOff>175260</xdr:rowOff>
                  </from>
                  <to>
                    <xdr:col>12</xdr:col>
                    <xdr:colOff>365760</xdr:colOff>
                    <xdr:row>107</xdr:row>
                    <xdr:rowOff>60960</xdr:rowOff>
                  </to>
                </anchor>
              </controlPr>
            </control>
          </mc:Choice>
        </mc:AlternateContent>
        <mc:AlternateContent xmlns:mc="http://schemas.openxmlformats.org/markup-compatibility/2006">
          <mc:Choice Requires="x14">
            <control shapeId="5233" r:id="rId116" name="Check Box 113">
              <controlPr defaultSize="0" autoFill="0" autoLine="0" autoPict="0">
                <anchor moveWithCells="1">
                  <from>
                    <xdr:col>5</xdr:col>
                    <xdr:colOff>769620</xdr:colOff>
                    <xdr:row>103</xdr:row>
                    <xdr:rowOff>175260</xdr:rowOff>
                  </from>
                  <to>
                    <xdr:col>6</xdr:col>
                    <xdr:colOff>365760</xdr:colOff>
                    <xdr:row>105</xdr:row>
                    <xdr:rowOff>68580</xdr:rowOff>
                  </to>
                </anchor>
              </controlPr>
            </control>
          </mc:Choice>
        </mc:AlternateContent>
        <mc:AlternateContent xmlns:mc="http://schemas.openxmlformats.org/markup-compatibility/2006">
          <mc:Choice Requires="x14">
            <control shapeId="5234" r:id="rId117" name="Check Box 114">
              <controlPr defaultSize="0" autoFill="0" autoLine="0" autoPict="0">
                <anchor moveWithCells="1">
                  <from>
                    <xdr:col>7</xdr:col>
                    <xdr:colOff>784860</xdr:colOff>
                    <xdr:row>103</xdr:row>
                    <xdr:rowOff>175260</xdr:rowOff>
                  </from>
                  <to>
                    <xdr:col>8</xdr:col>
                    <xdr:colOff>381000</xdr:colOff>
                    <xdr:row>105</xdr:row>
                    <xdr:rowOff>60960</xdr:rowOff>
                  </to>
                </anchor>
              </controlPr>
            </control>
          </mc:Choice>
        </mc:AlternateContent>
        <mc:AlternateContent xmlns:mc="http://schemas.openxmlformats.org/markup-compatibility/2006">
          <mc:Choice Requires="x14">
            <control shapeId="5235" r:id="rId118" name="Check Box 115">
              <controlPr defaultSize="0" autoFill="0" autoLine="0" autoPict="0">
                <anchor moveWithCells="1">
                  <from>
                    <xdr:col>9</xdr:col>
                    <xdr:colOff>754380</xdr:colOff>
                    <xdr:row>103</xdr:row>
                    <xdr:rowOff>182880</xdr:rowOff>
                  </from>
                  <to>
                    <xdr:col>10</xdr:col>
                    <xdr:colOff>373380</xdr:colOff>
                    <xdr:row>105</xdr:row>
                    <xdr:rowOff>60960</xdr:rowOff>
                  </to>
                </anchor>
              </controlPr>
            </control>
          </mc:Choice>
        </mc:AlternateContent>
        <mc:AlternateContent xmlns:mc="http://schemas.openxmlformats.org/markup-compatibility/2006">
          <mc:Choice Requires="x14">
            <control shapeId="5236" r:id="rId119" name="Check Box 116">
              <controlPr defaultSize="0" autoFill="0" autoLine="0" autoPict="0">
                <anchor moveWithCells="1">
                  <from>
                    <xdr:col>11</xdr:col>
                    <xdr:colOff>769620</xdr:colOff>
                    <xdr:row>103</xdr:row>
                    <xdr:rowOff>175260</xdr:rowOff>
                  </from>
                  <to>
                    <xdr:col>12</xdr:col>
                    <xdr:colOff>365760</xdr:colOff>
                    <xdr:row>105</xdr:row>
                    <xdr:rowOff>68580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10CF6-CB4C-4A6C-9EF4-43158DE1BB0C}">
  <sheetPr>
    <tabColor rgb="FFCDFFCD"/>
  </sheetPr>
  <dimension ref="A1:W309"/>
  <sheetViews>
    <sheetView showGridLines="0" zoomScaleNormal="100" workbookViewId="0">
      <selection activeCell="A6" sqref="A6"/>
    </sheetView>
  </sheetViews>
  <sheetFormatPr defaultColWidth="0" defaultRowHeight="0" customHeight="1" zeroHeight="1" x14ac:dyDescent="0.3"/>
  <cols>
    <col min="1" max="1" width="9.88671875" customWidth="1"/>
    <col min="2" max="2" width="8.109375" customWidth="1"/>
    <col min="3" max="11" width="9.33203125" customWidth="1"/>
    <col min="12" max="15" width="9.33203125" style="484" customWidth="1"/>
    <col min="16" max="20" width="9.33203125" customWidth="1"/>
    <col min="21" max="16384" width="9.109375" hidden="1"/>
  </cols>
  <sheetData>
    <row r="1" spans="1:20" s="595" customFormat="1" ht="18.600000000000001" customHeight="1" x14ac:dyDescent="0.3">
      <c r="A1" s="922"/>
      <c r="B1" s="922"/>
      <c r="C1" s="923" t="s">
        <v>569</v>
      </c>
      <c r="D1" s="923"/>
      <c r="E1" s="923"/>
      <c r="F1" s="923"/>
      <c r="G1" s="923"/>
      <c r="H1" s="923"/>
      <c r="I1" s="923"/>
      <c r="J1" s="923"/>
      <c r="K1" s="923"/>
      <c r="L1" s="614"/>
      <c r="M1" s="614"/>
      <c r="N1" s="579"/>
    </row>
    <row r="2" spans="1:20" s="595" customFormat="1" ht="18.600000000000001" customHeight="1" x14ac:dyDescent="0.3">
      <c r="A2" s="922"/>
      <c r="B2" s="922"/>
      <c r="C2" s="923"/>
      <c r="D2" s="923"/>
      <c r="E2" s="923"/>
      <c r="F2" s="923"/>
      <c r="G2" s="923"/>
      <c r="H2" s="923"/>
      <c r="I2" s="923"/>
      <c r="J2" s="923"/>
      <c r="K2" s="923"/>
      <c r="L2" s="613"/>
      <c r="M2" s="613"/>
      <c r="N2" s="579"/>
    </row>
    <row r="3" spans="1:20" s="595" customFormat="1" ht="18.600000000000001" customHeight="1" x14ac:dyDescent="0.25">
      <c r="A3" s="922"/>
      <c r="B3" s="922"/>
      <c r="C3" s="923"/>
      <c r="D3" s="923"/>
      <c r="E3" s="923"/>
      <c r="F3" s="923"/>
      <c r="G3" s="923"/>
      <c r="H3" s="923"/>
      <c r="I3" s="923"/>
      <c r="J3" s="923"/>
      <c r="K3" s="923"/>
      <c r="L3" s="613"/>
      <c r="M3" s="613"/>
      <c r="N3" s="579"/>
      <c r="O3" s="511"/>
    </row>
    <row r="4" spans="1:20" s="595" customFormat="1" ht="18.600000000000001" customHeight="1" x14ac:dyDescent="0.3">
      <c r="A4" s="607"/>
      <c r="B4" s="607"/>
      <c r="C4" s="607"/>
      <c r="D4" s="607"/>
      <c r="E4" s="607"/>
      <c r="F4" s="607"/>
      <c r="G4" s="607"/>
      <c r="H4" s="607"/>
      <c r="I4" s="579"/>
      <c r="J4" s="607"/>
      <c r="K4" s="607"/>
      <c r="L4" s="610"/>
      <c r="M4" s="610"/>
      <c r="N4" s="579"/>
    </row>
    <row r="5" spans="1:20" s="595" customFormat="1" ht="18.600000000000001" customHeight="1" x14ac:dyDescent="0.3">
      <c r="A5" s="607"/>
      <c r="B5" s="607"/>
      <c r="C5" s="924"/>
      <c r="D5" s="924"/>
      <c r="E5" s="612"/>
      <c r="F5" s="612"/>
      <c r="G5" s="612"/>
      <c r="H5" s="612"/>
      <c r="I5" s="579"/>
      <c r="J5" s="607"/>
      <c r="K5" s="607"/>
      <c r="L5" s="604"/>
      <c r="M5" s="604"/>
      <c r="N5" s="579"/>
    </row>
    <row r="6" spans="1:20" s="595" customFormat="1" ht="18.600000000000001" customHeight="1" x14ac:dyDescent="0.3">
      <c r="A6" s="607"/>
      <c r="B6" s="607"/>
      <c r="C6" s="607"/>
      <c r="D6" s="607"/>
      <c r="E6" s="607"/>
      <c r="F6" s="607"/>
      <c r="G6" s="607"/>
      <c r="H6" s="925"/>
      <c r="I6" s="925"/>
      <c r="J6" s="925"/>
      <c r="K6" s="611" t="b">
        <v>0</v>
      </c>
      <c r="L6" s="610"/>
      <c r="M6" s="467"/>
      <c r="N6" s="467"/>
      <c r="O6" s="607"/>
    </row>
    <row r="7" spans="1:20" s="595" customFormat="1" ht="18.600000000000001" customHeight="1" x14ac:dyDescent="0.3">
      <c r="A7" s="607"/>
      <c r="B7" s="607"/>
      <c r="C7" s="607"/>
      <c r="D7" s="607"/>
      <c r="E7" s="607"/>
      <c r="F7" s="607"/>
      <c r="G7" s="607"/>
      <c r="H7" s="609"/>
      <c r="J7" s="609"/>
      <c r="K7" s="607"/>
      <c r="L7" s="604"/>
      <c r="M7" s="604"/>
      <c r="N7" s="579"/>
    </row>
    <row r="8" spans="1:20" s="595" customFormat="1" ht="24" customHeight="1" x14ac:dyDescent="0.3">
      <c r="A8" s="926" t="s">
        <v>1020</v>
      </c>
      <c r="B8" s="926"/>
      <c r="C8" s="926"/>
      <c r="D8" s="926"/>
      <c r="E8" s="926"/>
      <c r="F8" s="926"/>
      <c r="G8" s="926"/>
      <c r="H8" s="926"/>
      <c r="I8" s="926"/>
      <c r="J8" s="926"/>
      <c r="K8" s="926"/>
      <c r="L8" s="926"/>
      <c r="M8" s="926"/>
      <c r="N8" s="926"/>
      <c r="O8" s="926"/>
      <c r="P8" s="926"/>
      <c r="Q8" s="926"/>
      <c r="R8" s="926"/>
      <c r="S8" s="926"/>
      <c r="T8" s="926"/>
    </row>
    <row r="9" spans="1:20" s="595" customFormat="1" ht="18.600000000000001" customHeight="1" x14ac:dyDescent="0.3">
      <c r="A9" s="608"/>
      <c r="B9" s="579"/>
      <c r="C9" s="579"/>
      <c r="D9" s="579"/>
      <c r="E9" s="579"/>
      <c r="F9" s="579"/>
      <c r="G9" s="579"/>
      <c r="H9" s="579"/>
      <c r="I9" s="579"/>
      <c r="J9" s="579"/>
      <c r="K9" s="579"/>
      <c r="L9" s="604"/>
      <c r="M9" s="605"/>
      <c r="N9" s="607"/>
      <c r="O9" s="606"/>
    </row>
    <row r="10" spans="1:20" s="595" customFormat="1" ht="18.600000000000001" customHeight="1" x14ac:dyDescent="0.3">
      <c r="A10" s="927" t="s">
        <v>4</v>
      </c>
      <c r="B10" s="927"/>
      <c r="C10" s="927"/>
      <c r="D10" s="927"/>
      <c r="E10" s="927"/>
      <c r="F10" s="928">
        <f>'I. Questionario nazionale'!F15</f>
        <v>0</v>
      </c>
      <c r="G10" s="929"/>
      <c r="H10" s="929"/>
      <c r="I10" s="929"/>
      <c r="J10" s="929"/>
      <c r="K10" s="930"/>
      <c r="L10" s="605"/>
      <c r="N10" s="931" t="s">
        <v>6</v>
      </c>
      <c r="O10" s="932"/>
      <c r="P10" s="933">
        <f>'I. Questionario nazionale'!C19</f>
        <v>0</v>
      </c>
      <c r="Q10" s="934"/>
      <c r="R10" s="935"/>
    </row>
    <row r="11" spans="1:20" s="595" customFormat="1" ht="18.600000000000001" customHeight="1" x14ac:dyDescent="0.3">
      <c r="A11" s="579"/>
      <c r="B11" s="579"/>
      <c r="C11" s="579"/>
      <c r="D11" s="579"/>
      <c r="E11" s="579"/>
      <c r="F11" s="579"/>
      <c r="G11" s="579"/>
      <c r="H11" s="579"/>
      <c r="I11" s="579"/>
      <c r="J11" s="579"/>
      <c r="K11" s="579"/>
      <c r="L11" s="604"/>
      <c r="M11" s="604"/>
      <c r="N11" s="579"/>
    </row>
    <row r="12" spans="1:20" ht="18.600000000000001" customHeight="1" x14ac:dyDescent="0.3">
      <c r="A12" s="931" t="s">
        <v>1019</v>
      </c>
      <c r="B12" s="931"/>
      <c r="C12" s="932"/>
      <c r="D12" s="942"/>
      <c r="E12" s="943"/>
      <c r="F12" s="943"/>
      <c r="G12" s="943"/>
      <c r="H12" s="944"/>
      <c r="N12" s="931" t="s">
        <v>1018</v>
      </c>
      <c r="O12" s="932"/>
      <c r="P12" s="945" t="s">
        <v>1017</v>
      </c>
      <c r="Q12" s="946"/>
      <c r="R12" s="946"/>
      <c r="S12" s="947"/>
    </row>
    <row r="13" spans="1:20" ht="18.600000000000001" customHeight="1" x14ac:dyDescent="0.3">
      <c r="N13" s="931"/>
      <c r="O13" s="932"/>
      <c r="P13" s="945" t="s">
        <v>1016</v>
      </c>
      <c r="Q13" s="946"/>
      <c r="R13" s="946"/>
      <c r="S13" s="947"/>
    </row>
    <row r="14" spans="1:20" ht="18.600000000000001" customHeight="1" x14ac:dyDescent="0.3">
      <c r="A14" s="948" t="s">
        <v>1015</v>
      </c>
      <c r="B14" s="949"/>
      <c r="C14" s="950" t="s">
        <v>1014</v>
      </c>
      <c r="D14" s="951"/>
      <c r="E14" s="951"/>
      <c r="F14" s="603" t="b">
        <v>0</v>
      </c>
      <c r="G14" s="950" t="s">
        <v>1013</v>
      </c>
      <c r="H14" s="951"/>
      <c r="I14" s="951"/>
      <c r="J14" s="603" t="b">
        <v>0</v>
      </c>
      <c r="K14" s="486"/>
      <c r="N14" s="931"/>
      <c r="O14" s="932"/>
      <c r="P14" s="945" t="s">
        <v>1012</v>
      </c>
      <c r="Q14" s="946"/>
      <c r="R14" s="946"/>
      <c r="S14" s="947"/>
    </row>
    <row r="15" spans="1:20" ht="18.600000000000001" customHeight="1" x14ac:dyDescent="0.3">
      <c r="A15" s="948"/>
      <c r="B15" s="949"/>
      <c r="C15" s="950" t="s">
        <v>1011</v>
      </c>
      <c r="D15" s="951"/>
      <c r="E15" s="951"/>
      <c r="F15" s="603" t="b">
        <v>0</v>
      </c>
      <c r="G15" s="950" t="s">
        <v>1010</v>
      </c>
      <c r="H15" s="951"/>
      <c r="I15" s="951"/>
      <c r="J15" s="603" t="b">
        <v>0</v>
      </c>
      <c r="K15" s="486"/>
      <c r="N15" s="602"/>
      <c r="O15" s="602"/>
      <c r="P15" s="601"/>
      <c r="Q15" s="601"/>
      <c r="R15" s="601"/>
      <c r="S15" s="601"/>
    </row>
    <row r="16" spans="1:20" ht="18.600000000000001" customHeight="1" x14ac:dyDescent="0.3">
      <c r="A16" s="948"/>
      <c r="B16" s="949"/>
      <c r="C16" s="952" t="s">
        <v>1009</v>
      </c>
      <c r="D16" s="953"/>
      <c r="E16" s="953"/>
      <c r="F16" s="946"/>
      <c r="G16" s="946"/>
      <c r="H16" s="946"/>
      <c r="I16" s="946"/>
      <c r="J16" s="947"/>
      <c r="K16" s="486"/>
      <c r="N16" s="602"/>
      <c r="O16" s="602"/>
      <c r="P16" s="601"/>
      <c r="Q16" s="601"/>
      <c r="R16" s="601"/>
      <c r="S16" s="601"/>
    </row>
    <row r="17" spans="1:20" ht="18.600000000000001" customHeight="1" x14ac:dyDescent="0.3">
      <c r="N17" s="602"/>
      <c r="O17" s="602"/>
      <c r="P17" s="601"/>
      <c r="Q17" s="601"/>
      <c r="R17" s="601"/>
      <c r="S17" s="601"/>
    </row>
    <row r="18" spans="1:20" ht="18.600000000000001" customHeight="1" x14ac:dyDescent="0.3">
      <c r="N18" s="602"/>
      <c r="O18" s="602"/>
      <c r="P18" s="601"/>
      <c r="Q18" s="601"/>
      <c r="R18" s="601"/>
      <c r="S18" s="601"/>
    </row>
    <row r="19" spans="1:20" ht="18.600000000000001" customHeight="1" x14ac:dyDescent="0.3">
      <c r="N19" s="602"/>
      <c r="O19" s="602"/>
      <c r="P19" s="601"/>
      <c r="Q19" s="601"/>
      <c r="R19" s="601"/>
      <c r="S19" s="601"/>
    </row>
    <row r="20" spans="1:20" s="595" customFormat="1" ht="24" customHeight="1" x14ac:dyDescent="0.3">
      <c r="A20" s="926" t="s">
        <v>1057</v>
      </c>
      <c r="B20" s="926"/>
      <c r="C20" s="926"/>
      <c r="D20" s="926"/>
      <c r="E20" s="926"/>
      <c r="F20" s="926"/>
      <c r="G20" s="926"/>
      <c r="H20" s="926"/>
      <c r="I20" s="926"/>
      <c r="J20" s="926"/>
      <c r="K20" s="926"/>
      <c r="L20" s="926"/>
      <c r="M20" s="926"/>
      <c r="N20" s="926"/>
      <c r="O20" s="926"/>
      <c r="P20" s="926"/>
      <c r="Q20" s="926"/>
      <c r="R20" s="926"/>
      <c r="S20" s="926"/>
      <c r="T20" s="926"/>
    </row>
    <row r="21" spans="1:20" s="595" customFormat="1" ht="24" customHeight="1" x14ac:dyDescent="0.3">
      <c r="A21" s="498"/>
      <c r="B21" s="498"/>
      <c r="C21" s="498"/>
      <c r="D21" s="498"/>
      <c r="E21" s="498"/>
      <c r="F21" s="498"/>
      <c r="G21" s="498"/>
      <c r="H21" s="498"/>
      <c r="I21" s="498"/>
      <c r="J21" s="498"/>
      <c r="K21" s="498"/>
      <c r="L21" s="498"/>
      <c r="M21" s="498"/>
      <c r="N21" s="498"/>
      <c r="O21" s="498"/>
      <c r="P21" s="498"/>
      <c r="Q21" s="498"/>
      <c r="R21" s="498"/>
      <c r="S21" s="498"/>
      <c r="T21" s="498"/>
    </row>
    <row r="22" spans="1:20" s="595" customFormat="1" ht="24" customHeight="1" x14ac:dyDescent="0.3">
      <c r="A22" s="574" t="s">
        <v>1021</v>
      </c>
      <c r="B22" s="498"/>
      <c r="C22" s="498"/>
      <c r="D22" s="498"/>
      <c r="E22" s="498"/>
      <c r="F22" s="498"/>
      <c r="G22" s="498"/>
      <c r="H22" s="498"/>
      <c r="I22" s="498"/>
      <c r="J22" s="498"/>
      <c r="K22" s="498"/>
      <c r="L22" s="498"/>
      <c r="M22" s="498"/>
      <c r="N22" s="498"/>
      <c r="O22" s="498"/>
      <c r="P22" s="498"/>
      <c r="Q22" s="498"/>
      <c r="R22" s="498"/>
      <c r="S22" s="498"/>
      <c r="T22" s="498"/>
    </row>
    <row r="23" spans="1:20" s="595" customFormat="1" ht="24" customHeight="1" x14ac:dyDescent="0.3">
      <c r="A23" s="498"/>
      <c r="B23" s="498"/>
      <c r="C23" s="498"/>
      <c r="D23" s="498"/>
      <c r="E23" s="498"/>
      <c r="F23" s="498"/>
      <c r="G23" s="498"/>
      <c r="H23" s="498"/>
      <c r="I23" s="498"/>
      <c r="J23" s="498"/>
      <c r="K23" s="498"/>
      <c r="L23" s="498"/>
      <c r="M23" s="498"/>
      <c r="N23" s="498"/>
      <c r="O23" s="498"/>
      <c r="P23" s="498"/>
      <c r="Q23" s="498"/>
      <c r="R23" s="498"/>
      <c r="S23" s="498"/>
      <c r="T23" s="498"/>
    </row>
    <row r="24" spans="1:20" s="595" customFormat="1" ht="24" customHeight="1" x14ac:dyDescent="0.3">
      <c r="A24" s="600"/>
      <c r="B24" s="600"/>
      <c r="C24" s="954" t="s">
        <v>1008</v>
      </c>
      <c r="D24" s="954"/>
      <c r="E24" s="498"/>
      <c r="F24" s="498"/>
      <c r="G24" s="498"/>
      <c r="H24" s="498"/>
      <c r="I24" s="498"/>
      <c r="J24" s="498"/>
      <c r="K24" s="498"/>
      <c r="L24" s="498"/>
      <c r="M24" s="498"/>
      <c r="N24" s="498"/>
      <c r="O24" s="498"/>
      <c r="P24" s="498"/>
      <c r="Q24" s="498"/>
      <c r="R24" s="498"/>
      <c r="S24" s="498"/>
      <c r="T24" s="498"/>
    </row>
    <row r="25" spans="1:20" s="595" customFormat="1" ht="24" customHeight="1" x14ac:dyDescent="0.3">
      <c r="A25" s="599"/>
      <c r="B25" s="599"/>
      <c r="C25" s="598" t="s">
        <v>1007</v>
      </c>
      <c r="D25" s="598" t="s">
        <v>1006</v>
      </c>
      <c r="E25" s="498"/>
      <c r="F25" s="498"/>
      <c r="G25" s="498"/>
      <c r="H25" s="498"/>
      <c r="I25" s="498"/>
      <c r="J25" s="498"/>
      <c r="K25" s="498"/>
      <c r="L25" s="498"/>
      <c r="M25" s="498"/>
      <c r="N25" s="498"/>
      <c r="O25" s="498"/>
      <c r="P25" s="498"/>
      <c r="Q25" s="498"/>
      <c r="R25" s="498"/>
      <c r="S25" s="498"/>
      <c r="T25" s="498"/>
    </row>
    <row r="26" spans="1:20" s="595" customFormat="1" ht="24" customHeight="1" x14ac:dyDescent="0.3">
      <c r="A26" s="955" t="s">
        <v>22</v>
      </c>
      <c r="B26" s="956"/>
      <c r="C26" s="596"/>
      <c r="D26" s="596"/>
      <c r="E26" s="498"/>
      <c r="F26" s="498"/>
      <c r="G26" s="498"/>
      <c r="H26" s="498"/>
      <c r="I26" s="498"/>
      <c r="J26" s="498"/>
      <c r="K26" s="498"/>
      <c r="L26" s="498"/>
      <c r="M26" s="498"/>
      <c r="N26" s="498"/>
      <c r="O26" s="498"/>
      <c r="P26" s="498"/>
      <c r="Q26" s="498"/>
      <c r="R26" s="498"/>
      <c r="S26" s="498"/>
      <c r="T26" s="498"/>
    </row>
    <row r="27" spans="1:20" s="595" customFormat="1" ht="24" customHeight="1" x14ac:dyDescent="0.3">
      <c r="A27" s="957" t="s">
        <v>1005</v>
      </c>
      <c r="B27" s="597" t="s">
        <v>1004</v>
      </c>
      <c r="C27" s="596"/>
      <c r="D27" s="596"/>
      <c r="E27" s="498"/>
      <c r="F27" s="498"/>
      <c r="G27" s="498"/>
      <c r="H27" s="498"/>
      <c r="I27" s="498"/>
      <c r="J27" s="498"/>
      <c r="K27" s="498"/>
      <c r="L27" s="498"/>
      <c r="M27" s="498"/>
      <c r="N27" s="498"/>
      <c r="O27" s="498"/>
      <c r="P27" s="498"/>
      <c r="Q27" s="498"/>
      <c r="R27" s="498"/>
      <c r="S27" s="498"/>
      <c r="T27" s="498"/>
    </row>
    <row r="28" spans="1:20" s="595" customFormat="1" ht="24" customHeight="1" x14ac:dyDescent="0.3">
      <c r="A28" s="958"/>
      <c r="B28" s="597" t="s">
        <v>1003</v>
      </c>
      <c r="C28" s="596"/>
      <c r="D28" s="596"/>
      <c r="E28" s="498"/>
      <c r="F28" s="498"/>
      <c r="G28" s="498"/>
      <c r="H28" s="498"/>
      <c r="I28" s="498"/>
      <c r="J28" s="498"/>
      <c r="K28" s="498"/>
      <c r="L28" s="498"/>
      <c r="M28" s="498"/>
      <c r="N28" s="498"/>
      <c r="O28" s="498"/>
      <c r="P28" s="498"/>
      <c r="Q28" s="498"/>
      <c r="R28" s="498"/>
      <c r="S28" s="498"/>
      <c r="T28" s="498"/>
    </row>
    <row r="29" spans="1:20" s="595" customFormat="1" ht="24" customHeight="1" x14ac:dyDescent="0.3">
      <c r="A29" s="958"/>
      <c r="B29" s="597" t="s">
        <v>1002</v>
      </c>
      <c r="C29" s="596"/>
      <c r="D29" s="596"/>
      <c r="E29" s="498"/>
      <c r="F29" s="498"/>
      <c r="G29" s="498"/>
      <c r="H29" s="498"/>
      <c r="I29" s="498"/>
      <c r="J29" s="498"/>
      <c r="K29" s="498"/>
      <c r="L29" s="498"/>
      <c r="M29" s="498"/>
      <c r="N29" s="498"/>
      <c r="O29" s="498"/>
      <c r="P29" s="498"/>
      <c r="Q29" s="498"/>
      <c r="R29" s="498"/>
      <c r="S29" s="498"/>
      <c r="T29" s="498"/>
    </row>
    <row r="30" spans="1:20" s="595" customFormat="1" ht="24" customHeight="1" x14ac:dyDescent="0.3">
      <c r="A30" s="958"/>
      <c r="B30" s="597" t="s">
        <v>1001</v>
      </c>
      <c r="C30" s="596"/>
      <c r="D30" s="596"/>
      <c r="E30" s="498"/>
      <c r="F30" s="498"/>
      <c r="G30" s="498"/>
      <c r="H30" s="498"/>
      <c r="I30" s="498"/>
      <c r="J30" s="498"/>
      <c r="K30" s="498"/>
      <c r="L30" s="498"/>
      <c r="M30" s="498"/>
      <c r="N30" s="498"/>
      <c r="O30" s="498"/>
      <c r="P30" s="498"/>
      <c r="Q30" s="498"/>
      <c r="R30" s="498"/>
      <c r="S30" s="498"/>
      <c r="T30" s="498"/>
    </row>
    <row r="31" spans="1:20" s="595" customFormat="1" ht="24" customHeight="1" x14ac:dyDescent="0.3">
      <c r="A31" s="958"/>
      <c r="B31" s="597" t="s">
        <v>1000</v>
      </c>
      <c r="C31" s="596"/>
      <c r="D31" s="596"/>
      <c r="E31" s="498"/>
      <c r="F31" s="498"/>
      <c r="G31" s="498"/>
      <c r="H31" s="498"/>
      <c r="I31" s="498"/>
      <c r="J31" s="498"/>
      <c r="K31" s="498"/>
      <c r="L31" s="498"/>
      <c r="M31" s="498"/>
      <c r="N31" s="498"/>
      <c r="O31" s="498"/>
      <c r="P31" s="498"/>
      <c r="Q31" s="498"/>
      <c r="R31" s="498"/>
      <c r="S31" s="498"/>
      <c r="T31" s="498"/>
    </row>
    <row r="32" spans="1:20" s="595" customFormat="1" ht="24" customHeight="1" x14ac:dyDescent="0.3">
      <c r="A32" s="958"/>
      <c r="B32" s="597" t="s">
        <v>999</v>
      </c>
      <c r="C32" s="596"/>
      <c r="D32" s="596"/>
      <c r="E32" s="498"/>
      <c r="F32" s="498"/>
      <c r="G32" s="498"/>
      <c r="H32" s="498"/>
      <c r="I32" s="498"/>
      <c r="J32" s="498"/>
      <c r="K32" s="498"/>
      <c r="L32" s="498"/>
      <c r="M32" s="498"/>
      <c r="N32" s="498"/>
      <c r="O32" s="498"/>
      <c r="P32" s="498"/>
      <c r="Q32" s="498"/>
      <c r="R32" s="498"/>
      <c r="S32" s="498"/>
      <c r="T32" s="498"/>
    </row>
    <row r="33" spans="1:20" s="595" customFormat="1" ht="24" customHeight="1" x14ac:dyDescent="0.3">
      <c r="A33" s="959"/>
      <c r="B33" s="597" t="s">
        <v>998</v>
      </c>
      <c r="C33" s="596"/>
      <c r="D33" s="596"/>
      <c r="E33" s="498"/>
      <c r="F33" s="498"/>
      <c r="G33" s="498"/>
      <c r="H33" s="498"/>
      <c r="I33" s="498"/>
      <c r="J33" s="498"/>
      <c r="K33" s="498"/>
      <c r="L33" s="498"/>
      <c r="M33" s="498"/>
      <c r="N33" s="498"/>
      <c r="O33" s="498"/>
      <c r="P33" s="498"/>
      <c r="Q33" s="498"/>
      <c r="R33" s="498"/>
      <c r="S33" s="498"/>
      <c r="T33" s="498"/>
    </row>
    <row r="34" spans="1:20" s="595" customFormat="1" ht="24" customHeight="1" x14ac:dyDescent="0.3">
      <c r="A34" s="957" t="s">
        <v>974</v>
      </c>
      <c r="B34" s="597" t="s">
        <v>997</v>
      </c>
      <c r="C34" s="596"/>
      <c r="D34" s="596"/>
      <c r="E34" s="498"/>
      <c r="F34" s="498"/>
      <c r="G34" s="498"/>
      <c r="H34" s="498"/>
      <c r="I34" s="498"/>
      <c r="J34" s="498"/>
      <c r="K34" s="498"/>
      <c r="L34" s="498"/>
      <c r="M34" s="498"/>
      <c r="N34" s="498"/>
      <c r="O34" s="498"/>
      <c r="P34" s="498"/>
      <c r="Q34" s="498"/>
      <c r="R34" s="498"/>
      <c r="S34" s="498"/>
      <c r="T34" s="498"/>
    </row>
    <row r="35" spans="1:20" s="595" customFormat="1" ht="24" customHeight="1" x14ac:dyDescent="0.3">
      <c r="A35" s="959"/>
      <c r="B35" s="597" t="s">
        <v>996</v>
      </c>
      <c r="C35" s="596"/>
      <c r="D35" s="596"/>
      <c r="E35" s="498"/>
      <c r="F35" s="498"/>
      <c r="G35" s="498"/>
      <c r="H35" s="498"/>
      <c r="I35" s="498"/>
      <c r="J35" s="498"/>
      <c r="K35" s="498"/>
      <c r="L35" s="498"/>
      <c r="M35" s="498"/>
      <c r="N35" s="498"/>
      <c r="O35" s="498"/>
      <c r="P35" s="498"/>
      <c r="Q35" s="498"/>
      <c r="R35" s="498"/>
      <c r="S35" s="498"/>
      <c r="T35" s="498"/>
    </row>
    <row r="36" spans="1:20" s="595" customFormat="1" ht="24" customHeight="1" x14ac:dyDescent="0.3">
      <c r="A36" s="957" t="s">
        <v>26</v>
      </c>
      <c r="B36" s="597" t="s">
        <v>995</v>
      </c>
      <c r="C36" s="596"/>
      <c r="D36" s="596"/>
      <c r="E36" s="498"/>
      <c r="F36" s="498"/>
      <c r="G36" s="498"/>
      <c r="H36" s="498"/>
      <c r="I36" s="498"/>
      <c r="J36" s="498"/>
      <c r="K36" s="498"/>
      <c r="L36" s="498"/>
      <c r="M36" s="498"/>
      <c r="N36" s="498"/>
      <c r="O36" s="498"/>
      <c r="P36" s="498"/>
      <c r="Q36" s="498"/>
      <c r="R36" s="498"/>
      <c r="S36" s="498"/>
      <c r="T36" s="498"/>
    </row>
    <row r="37" spans="1:20" s="595" customFormat="1" ht="24" customHeight="1" x14ac:dyDescent="0.3">
      <c r="A37" s="958"/>
      <c r="B37" s="597" t="s">
        <v>994</v>
      </c>
      <c r="C37" s="596"/>
      <c r="D37" s="596"/>
      <c r="E37" s="498"/>
      <c r="F37" s="498"/>
      <c r="G37" s="498"/>
      <c r="H37" s="498"/>
      <c r="I37" s="498"/>
      <c r="J37" s="498"/>
      <c r="K37" s="498"/>
      <c r="L37" s="498"/>
      <c r="M37" s="498"/>
      <c r="N37" s="498"/>
      <c r="O37" s="498"/>
      <c r="P37" s="498"/>
      <c r="Q37" s="498"/>
      <c r="R37" s="498"/>
      <c r="S37" s="498"/>
      <c r="T37" s="498"/>
    </row>
    <row r="38" spans="1:20" s="595" customFormat="1" ht="24" customHeight="1" x14ac:dyDescent="0.3">
      <c r="A38" s="958"/>
      <c r="B38" s="597" t="s">
        <v>993</v>
      </c>
      <c r="C38" s="596"/>
      <c r="D38" s="596"/>
      <c r="E38" s="498"/>
      <c r="F38" s="498"/>
      <c r="G38" s="498"/>
      <c r="H38" s="498"/>
      <c r="I38" s="498"/>
      <c r="J38" s="498"/>
      <c r="K38" s="498"/>
      <c r="L38" s="498"/>
      <c r="M38" s="498"/>
      <c r="N38" s="498"/>
      <c r="O38" s="498"/>
      <c r="P38" s="498"/>
      <c r="Q38" s="498"/>
      <c r="R38" s="498"/>
      <c r="S38" s="498"/>
      <c r="T38" s="498"/>
    </row>
    <row r="39" spans="1:20" s="595" customFormat="1" ht="24" customHeight="1" x14ac:dyDescent="0.3">
      <c r="A39" s="958"/>
      <c r="B39" s="597" t="s">
        <v>992</v>
      </c>
      <c r="C39" s="596"/>
      <c r="D39" s="596"/>
      <c r="E39" s="498"/>
      <c r="F39" s="498"/>
      <c r="G39" s="498"/>
      <c r="H39" s="498"/>
      <c r="I39" s="498"/>
      <c r="J39" s="498"/>
      <c r="K39" s="498"/>
      <c r="L39" s="498"/>
      <c r="M39" s="498"/>
      <c r="N39" s="498"/>
      <c r="O39" s="498"/>
      <c r="P39" s="498"/>
      <c r="Q39" s="498"/>
      <c r="R39" s="498"/>
      <c r="S39" s="498"/>
      <c r="T39" s="498"/>
    </row>
    <row r="40" spans="1:20" s="595" customFormat="1" ht="24" customHeight="1" x14ac:dyDescent="0.3">
      <c r="A40" s="958"/>
      <c r="B40" s="597" t="s">
        <v>991</v>
      </c>
      <c r="C40" s="596"/>
      <c r="D40" s="596"/>
      <c r="E40" s="498"/>
      <c r="F40" s="498"/>
      <c r="G40" s="498"/>
      <c r="H40" s="498"/>
      <c r="I40" s="498"/>
      <c r="J40" s="498"/>
      <c r="K40" s="498"/>
      <c r="L40" s="498"/>
      <c r="M40" s="498"/>
      <c r="N40" s="498"/>
      <c r="O40" s="498"/>
      <c r="P40" s="498"/>
      <c r="Q40" s="498"/>
      <c r="R40" s="498"/>
      <c r="S40" s="498"/>
      <c r="T40" s="498"/>
    </row>
    <row r="41" spans="1:20" s="595" customFormat="1" ht="24" customHeight="1" x14ac:dyDescent="0.3">
      <c r="A41" s="959"/>
      <c r="B41" s="597" t="s">
        <v>990</v>
      </c>
      <c r="C41" s="596"/>
      <c r="D41" s="596"/>
      <c r="E41" s="498"/>
      <c r="F41" s="498"/>
      <c r="G41" s="498"/>
      <c r="H41" s="498"/>
      <c r="I41" s="498"/>
      <c r="J41" s="498"/>
      <c r="K41" s="498"/>
      <c r="L41" s="498"/>
      <c r="M41" s="498"/>
      <c r="N41" s="498"/>
      <c r="O41" s="498"/>
      <c r="P41" s="498"/>
      <c r="Q41" s="498"/>
      <c r="R41" s="498"/>
      <c r="S41" s="498"/>
      <c r="T41" s="498"/>
    </row>
    <row r="42" spans="1:20" s="595" customFormat="1" ht="24" customHeight="1" x14ac:dyDescent="0.3">
      <c r="A42" s="960" t="s">
        <v>35</v>
      </c>
      <c r="B42" s="961"/>
      <c r="C42" s="616">
        <f>SUM(C26:C41)</f>
        <v>0</v>
      </c>
      <c r="D42" s="616">
        <f>SUM(D26:D41)</f>
        <v>0</v>
      </c>
      <c r="E42" s="498"/>
      <c r="F42" s="498"/>
      <c r="G42" s="498"/>
      <c r="H42" s="498"/>
      <c r="I42" s="498"/>
      <c r="J42" s="498"/>
      <c r="K42" s="498"/>
      <c r="L42" s="498"/>
      <c r="M42" s="498"/>
      <c r="N42" s="498"/>
      <c r="O42" s="498"/>
      <c r="P42" s="498"/>
      <c r="Q42" s="498"/>
      <c r="R42" s="498"/>
      <c r="S42" s="498"/>
      <c r="T42" s="498"/>
    </row>
    <row r="43" spans="1:20" s="595" customFormat="1" ht="24" customHeight="1" x14ac:dyDescent="0.3">
      <c r="A43" s="498"/>
      <c r="B43" s="498"/>
      <c r="C43" s="498"/>
      <c r="D43" s="498"/>
      <c r="E43" s="498"/>
      <c r="F43" s="498"/>
      <c r="G43" s="498"/>
      <c r="H43" s="498"/>
      <c r="I43" s="498"/>
      <c r="J43" s="498"/>
      <c r="K43" s="498"/>
      <c r="L43" s="498"/>
      <c r="M43" s="498"/>
      <c r="N43" s="498"/>
      <c r="O43" s="498"/>
      <c r="P43" s="498"/>
      <c r="Q43" s="498"/>
      <c r="R43" s="498"/>
      <c r="S43" s="498"/>
      <c r="T43" s="498"/>
    </row>
    <row r="44" spans="1:20" ht="18.600000000000001" customHeight="1" x14ac:dyDescent="0.3">
      <c r="A44" s="574" t="s">
        <v>1022</v>
      </c>
      <c r="B44" s="484"/>
      <c r="C44" s="484"/>
    </row>
    <row r="45" spans="1:20" ht="14.1" customHeight="1" x14ac:dyDescent="0.3">
      <c r="A45" s="574"/>
      <c r="B45" s="484"/>
      <c r="C45" s="484"/>
    </row>
    <row r="46" spans="1:20" ht="23.25" customHeight="1" x14ac:dyDescent="0.3">
      <c r="A46" s="484"/>
      <c r="C46" s="962" t="s">
        <v>989</v>
      </c>
      <c r="D46" s="963"/>
      <c r="E46" s="964"/>
      <c r="F46" s="964"/>
      <c r="G46" s="964"/>
      <c r="H46" s="964"/>
      <c r="I46" s="964"/>
      <c r="J46" s="964"/>
    </row>
    <row r="47" spans="1:20" ht="18.600000000000001" customHeight="1" x14ac:dyDescent="0.3">
      <c r="A47" s="484"/>
      <c r="C47" s="564" t="s">
        <v>14</v>
      </c>
      <c r="D47" s="563" t="s">
        <v>15</v>
      </c>
      <c r="E47" s="594"/>
      <c r="F47" s="594"/>
      <c r="G47" s="594"/>
      <c r="H47" s="594"/>
      <c r="I47" s="594"/>
      <c r="J47" s="594"/>
    </row>
    <row r="48" spans="1:20" ht="18.600000000000001" customHeight="1" x14ac:dyDescent="0.3">
      <c r="A48" s="936" t="s">
        <v>988</v>
      </c>
      <c r="B48" s="937"/>
      <c r="C48" s="593"/>
      <c r="D48" s="592"/>
      <c r="E48" s="542"/>
      <c r="F48" s="542"/>
      <c r="G48" s="542"/>
      <c r="H48" s="542"/>
      <c r="I48" s="589"/>
      <c r="J48" s="589"/>
    </row>
    <row r="49" spans="1:22" ht="18.600000000000001" customHeight="1" x14ac:dyDescent="0.3">
      <c r="A49" s="936" t="s">
        <v>987</v>
      </c>
      <c r="B49" s="937"/>
      <c r="C49" s="593"/>
      <c r="D49" s="592"/>
      <c r="E49" s="542"/>
      <c r="F49" s="542"/>
      <c r="G49" s="542"/>
      <c r="H49" s="542"/>
      <c r="I49" s="589"/>
      <c r="J49" s="589"/>
    </row>
    <row r="50" spans="1:22" ht="18.600000000000001" customHeight="1" thickBot="1" x14ac:dyDescent="0.35">
      <c r="A50" s="938" t="s">
        <v>986</v>
      </c>
      <c r="B50" s="939"/>
      <c r="C50" s="593"/>
      <c r="D50" s="592"/>
      <c r="E50" s="542"/>
      <c r="F50" s="542"/>
      <c r="G50" s="542"/>
      <c r="H50" s="542"/>
      <c r="I50" s="589"/>
      <c r="J50" s="589"/>
    </row>
    <row r="51" spans="1:22" ht="18.600000000000001" customHeight="1" x14ac:dyDescent="0.3">
      <c r="A51" s="940" t="s">
        <v>985</v>
      </c>
      <c r="B51" s="941">
        <v>0</v>
      </c>
      <c r="C51" s="591">
        <f>'I. Questionario nazionale'!H44</f>
        <v>0</v>
      </c>
      <c r="D51" s="590">
        <f>'I. Questionario nazionale'!J44</f>
        <v>0</v>
      </c>
      <c r="E51" s="589"/>
      <c r="F51" s="589"/>
      <c r="G51" s="589"/>
      <c r="H51" s="589"/>
      <c r="I51" s="589"/>
      <c r="J51" s="589"/>
    </row>
    <row r="52" spans="1:22" ht="14.1" customHeight="1" x14ac:dyDescent="0.3">
      <c r="N52" s="588"/>
    </row>
    <row r="53" spans="1:22" ht="18.600000000000001" customHeight="1" x14ac:dyDescent="0.3">
      <c r="A53" s="574" t="s">
        <v>1023</v>
      </c>
      <c r="N53" s="588"/>
    </row>
    <row r="54" spans="1:22" ht="14.1" customHeight="1" x14ac:dyDescent="0.3">
      <c r="V54" s="587" t="s">
        <v>984</v>
      </c>
    </row>
    <row r="55" spans="1:22" ht="18.600000000000001" customHeight="1" x14ac:dyDescent="0.3">
      <c r="C55" s="965" t="s">
        <v>983</v>
      </c>
      <c r="D55" s="966"/>
      <c r="E55" s="965" t="s">
        <v>982</v>
      </c>
      <c r="F55" s="966"/>
      <c r="G55" s="965" t="s">
        <v>981</v>
      </c>
      <c r="H55" s="966"/>
      <c r="I55" s="965" t="s">
        <v>980</v>
      </c>
      <c r="J55" s="966" t="s">
        <v>979</v>
      </c>
      <c r="K55" s="965" t="s">
        <v>978</v>
      </c>
      <c r="L55" s="966"/>
      <c r="M55" s="965" t="s">
        <v>977</v>
      </c>
      <c r="N55" s="966"/>
      <c r="O55" s="965" t="s">
        <v>976</v>
      </c>
      <c r="P55" s="971"/>
      <c r="Q55" s="971"/>
      <c r="R55" s="966"/>
    </row>
    <row r="56" spans="1:22" ht="14.25" customHeight="1" x14ac:dyDescent="0.3">
      <c r="C56" s="967"/>
      <c r="D56" s="968"/>
      <c r="E56" s="967"/>
      <c r="F56" s="968"/>
      <c r="G56" s="967"/>
      <c r="H56" s="968"/>
      <c r="I56" s="967"/>
      <c r="J56" s="968"/>
      <c r="K56" s="967"/>
      <c r="L56" s="968"/>
      <c r="M56" s="967"/>
      <c r="N56" s="968"/>
      <c r="O56" s="967"/>
      <c r="P56" s="972"/>
      <c r="Q56" s="972"/>
      <c r="R56" s="968"/>
    </row>
    <row r="57" spans="1:22" ht="18.600000000000001" customHeight="1" x14ac:dyDescent="0.3">
      <c r="A57" s="936" t="s">
        <v>975</v>
      </c>
      <c r="B57" s="973"/>
      <c r="C57" s="969"/>
      <c r="D57" s="970"/>
      <c r="E57" s="969"/>
      <c r="F57" s="970"/>
      <c r="G57" s="969"/>
      <c r="H57" s="970"/>
      <c r="I57" s="969"/>
      <c r="J57" s="970"/>
      <c r="K57" s="969"/>
      <c r="L57" s="970"/>
      <c r="M57" s="969"/>
      <c r="N57" s="970"/>
      <c r="O57" s="969"/>
      <c r="P57" s="974"/>
      <c r="Q57" s="974"/>
      <c r="R57" s="970"/>
    </row>
    <row r="58" spans="1:22" ht="18.600000000000001" customHeight="1" x14ac:dyDescent="0.3">
      <c r="A58" s="979" t="s">
        <v>974</v>
      </c>
      <c r="B58" s="980"/>
      <c r="C58" s="969"/>
      <c r="D58" s="970"/>
      <c r="E58" s="969"/>
      <c r="F58" s="970"/>
      <c r="G58" s="969"/>
      <c r="H58" s="970"/>
      <c r="I58" s="969"/>
      <c r="J58" s="970"/>
      <c r="K58" s="969"/>
      <c r="L58" s="970"/>
      <c r="M58" s="969"/>
      <c r="N58" s="970"/>
      <c r="O58" s="969"/>
      <c r="P58" s="974"/>
      <c r="Q58" s="974"/>
      <c r="R58" s="970"/>
    </row>
    <row r="59" spans="1:22" ht="18.600000000000001" customHeight="1" x14ac:dyDescent="0.3">
      <c r="A59" s="977" t="s">
        <v>26</v>
      </c>
      <c r="B59" s="978"/>
      <c r="C59" s="969"/>
      <c r="D59" s="970"/>
      <c r="E59" s="969"/>
      <c r="F59" s="970"/>
      <c r="G59" s="969"/>
      <c r="H59" s="970"/>
      <c r="I59" s="969"/>
      <c r="J59" s="970"/>
      <c r="K59" s="969"/>
      <c r="L59" s="970"/>
      <c r="M59" s="969"/>
      <c r="N59" s="970"/>
      <c r="O59" s="969"/>
      <c r="P59" s="974"/>
      <c r="Q59" s="974"/>
      <c r="R59" s="970"/>
    </row>
    <row r="60" spans="1:22" s="575" customFormat="1" ht="12" customHeight="1" x14ac:dyDescent="0.2">
      <c r="A60" s="586" t="s">
        <v>973</v>
      </c>
      <c r="L60" s="585"/>
      <c r="M60" s="585"/>
      <c r="N60" s="585"/>
      <c r="O60" s="585"/>
    </row>
    <row r="61" spans="1:22" s="575" customFormat="1" ht="12" customHeight="1" x14ac:dyDescent="0.2">
      <c r="A61" s="586" t="s">
        <v>972</v>
      </c>
      <c r="L61" s="585"/>
      <c r="M61" s="585"/>
      <c r="N61" s="585"/>
      <c r="O61" s="585"/>
    </row>
    <row r="62" spans="1:22" s="575" customFormat="1" ht="12" customHeight="1" x14ac:dyDescent="0.2">
      <c r="A62" s="586" t="s">
        <v>971</v>
      </c>
      <c r="L62" s="585"/>
      <c r="M62" s="585"/>
      <c r="N62" s="585"/>
      <c r="O62" s="585"/>
    </row>
    <row r="63" spans="1:22" s="575" customFormat="1" ht="12" customHeight="1" x14ac:dyDescent="0.2">
      <c r="A63" s="586" t="s">
        <v>970</v>
      </c>
      <c r="L63" s="585"/>
      <c r="M63" s="585"/>
      <c r="N63" s="585"/>
      <c r="O63" s="585"/>
    </row>
    <row r="64" spans="1:22" s="575" customFormat="1" ht="12" customHeight="1" x14ac:dyDescent="0.2">
      <c r="A64" s="586" t="s">
        <v>969</v>
      </c>
      <c r="L64" s="585"/>
      <c r="M64" s="585"/>
      <c r="N64" s="585"/>
      <c r="O64" s="585"/>
    </row>
    <row r="65" spans="1:20" s="575" customFormat="1" ht="12" customHeight="1" x14ac:dyDescent="0.2">
      <c r="A65" s="586" t="s">
        <v>968</v>
      </c>
      <c r="L65" s="585"/>
      <c r="M65" s="585"/>
      <c r="N65" s="585"/>
      <c r="O65" s="585"/>
    </row>
    <row r="66" spans="1:20" ht="18.600000000000001" customHeight="1" x14ac:dyDescent="0.3"/>
    <row r="67" spans="1:20" ht="24.6" customHeight="1" x14ac:dyDescent="0.3">
      <c r="A67" s="926" t="s">
        <v>1024</v>
      </c>
      <c r="B67" s="926"/>
      <c r="C67" s="926"/>
      <c r="D67" s="926"/>
      <c r="E67" s="926"/>
      <c r="F67" s="926"/>
      <c r="G67" s="926"/>
      <c r="H67" s="926"/>
      <c r="I67" s="926"/>
      <c r="J67" s="926"/>
      <c r="K67" s="926"/>
      <c r="L67" s="926"/>
      <c r="M67" s="926"/>
      <c r="N67" s="926"/>
      <c r="O67" s="926"/>
      <c r="P67" s="926"/>
      <c r="Q67" s="926"/>
      <c r="R67" s="926"/>
      <c r="S67" s="926"/>
      <c r="T67" s="926"/>
    </row>
    <row r="68" spans="1:20" ht="18.600000000000001" customHeight="1" x14ac:dyDescent="0.3"/>
    <row r="69" spans="1:20" ht="18.600000000000001" customHeight="1" x14ac:dyDescent="0.3">
      <c r="A69" s="574" t="s">
        <v>1033</v>
      </c>
      <c r="B69" s="511"/>
      <c r="C69" s="511"/>
      <c r="D69" s="511"/>
      <c r="E69" s="511"/>
      <c r="J69" s="580" t="b">
        <v>1</v>
      </c>
      <c r="K69" s="486" t="s">
        <v>9</v>
      </c>
      <c r="L69" s="385" t="b">
        <v>0</v>
      </c>
      <c r="M69" s="486" t="s">
        <v>8</v>
      </c>
      <c r="N69" s="385" t="b">
        <v>0</v>
      </c>
      <c r="R69" s="511"/>
      <c r="S69" s="511"/>
      <c r="T69" s="511"/>
    </row>
    <row r="70" spans="1:20" ht="18.600000000000001" customHeight="1" x14ac:dyDescent="0.3">
      <c r="A70" s="511"/>
      <c r="B70" s="511"/>
      <c r="C70" s="511"/>
      <c r="D70" s="511"/>
      <c r="E70" s="511"/>
      <c r="F70" s="511"/>
      <c r="G70" s="486"/>
      <c r="H70" s="486"/>
      <c r="I70" s="486"/>
      <c r="J70" s="511"/>
      <c r="K70" s="511"/>
      <c r="L70" s="511"/>
      <c r="M70" s="511"/>
      <c r="N70" s="511"/>
      <c r="O70" s="511"/>
      <c r="P70" s="511"/>
      <c r="Q70" s="511"/>
      <c r="R70" s="511"/>
      <c r="S70" s="511"/>
      <c r="T70" s="511"/>
    </row>
    <row r="71" spans="1:20" ht="18.600000000000001" customHeight="1" x14ac:dyDescent="0.3">
      <c r="A71" s="574" t="s">
        <v>1025</v>
      </c>
      <c r="B71" s="511"/>
      <c r="C71" s="511"/>
      <c r="D71" s="511"/>
      <c r="E71" s="511"/>
      <c r="F71" s="511"/>
      <c r="G71" s="486"/>
      <c r="H71" s="486"/>
      <c r="I71" s="486"/>
      <c r="J71" s="511"/>
      <c r="K71" s="511"/>
      <c r="L71" s="511"/>
      <c r="M71" s="511"/>
      <c r="N71" s="511"/>
      <c r="O71" s="511"/>
      <c r="P71" s="511"/>
      <c r="Q71" s="511"/>
      <c r="R71" s="511"/>
      <c r="S71" s="511"/>
      <c r="T71" s="511"/>
    </row>
    <row r="72" spans="1:20" ht="18.600000000000001" customHeight="1" x14ac:dyDescent="0.3">
      <c r="A72" s="546" t="s">
        <v>967</v>
      </c>
      <c r="B72" s="584"/>
      <c r="C72" s="584"/>
      <c r="D72" s="584"/>
      <c r="E72" s="584"/>
      <c r="F72" s="584"/>
      <c r="G72" s="546"/>
      <c r="H72" s="344" t="b">
        <v>0</v>
      </c>
      <c r="I72" s="546"/>
      <c r="J72" s="975" t="s">
        <v>966</v>
      </c>
      <c r="K72" s="975"/>
      <c r="L72" s="975"/>
      <c r="M72" s="975"/>
      <c r="N72" s="975"/>
      <c r="O72" s="975"/>
      <c r="P72" s="975"/>
      <c r="Q72" s="975"/>
      <c r="R72" s="975"/>
      <c r="S72" s="975"/>
      <c r="T72" s="975"/>
    </row>
    <row r="73" spans="1:20" s="575" customFormat="1" ht="18.600000000000001" hidden="1" customHeight="1" x14ac:dyDescent="0.2">
      <c r="A73" s="976" t="s">
        <v>966</v>
      </c>
      <c r="B73" s="976"/>
      <c r="C73" s="976"/>
      <c r="D73" s="976"/>
      <c r="E73" s="976"/>
      <c r="F73" s="976"/>
      <c r="G73" s="976"/>
      <c r="H73" s="976"/>
      <c r="I73" s="976"/>
      <c r="J73" s="976"/>
      <c r="K73" s="582"/>
      <c r="L73" s="582"/>
      <c r="M73" s="582"/>
      <c r="N73" s="582"/>
      <c r="O73" s="582"/>
      <c r="P73" s="582"/>
      <c r="Q73" s="582"/>
      <c r="R73" s="582"/>
      <c r="S73" s="582"/>
      <c r="T73" s="582"/>
    </row>
    <row r="74" spans="1:20" ht="18.600000000000001" customHeight="1" x14ac:dyDescent="0.3">
      <c r="A74" s="565" t="s">
        <v>965</v>
      </c>
      <c r="B74" s="583"/>
      <c r="C74" s="583"/>
      <c r="D74" s="583"/>
      <c r="E74" s="583"/>
      <c r="F74" s="583"/>
      <c r="G74" s="565"/>
      <c r="H74" s="345" t="b">
        <v>0</v>
      </c>
      <c r="I74" s="565"/>
      <c r="J74" s="975" t="s">
        <v>964</v>
      </c>
      <c r="K74" s="975"/>
      <c r="L74" s="975"/>
      <c r="M74" s="975"/>
      <c r="N74" s="975"/>
      <c r="O74" s="975"/>
      <c r="P74" s="975"/>
      <c r="Q74" s="975"/>
      <c r="R74" s="975"/>
      <c r="S74" s="975"/>
      <c r="T74" s="975"/>
    </row>
    <row r="75" spans="1:20" s="575" customFormat="1" ht="18.600000000000001" hidden="1" customHeight="1" x14ac:dyDescent="0.2">
      <c r="A75" s="976" t="s">
        <v>964</v>
      </c>
      <c r="B75" s="976"/>
      <c r="C75" s="976"/>
      <c r="D75" s="976"/>
      <c r="E75" s="976"/>
      <c r="F75" s="976"/>
      <c r="G75" s="976"/>
      <c r="H75" s="976"/>
      <c r="I75" s="976"/>
      <c r="J75" s="976"/>
      <c r="K75" s="582"/>
      <c r="L75" s="582"/>
      <c r="M75" s="582"/>
      <c r="N75" s="582"/>
      <c r="O75" s="582"/>
      <c r="P75" s="582"/>
      <c r="Q75" s="582"/>
      <c r="R75" s="582"/>
      <c r="S75" s="582"/>
      <c r="T75" s="582"/>
    </row>
    <row r="76" spans="1:20" ht="18.600000000000001" customHeight="1" x14ac:dyDescent="0.3">
      <c r="A76" s="565" t="s">
        <v>963</v>
      </c>
      <c r="B76" s="583"/>
      <c r="C76" s="583"/>
      <c r="D76" s="583"/>
      <c r="E76" s="583"/>
      <c r="F76" s="583"/>
      <c r="G76" s="565"/>
      <c r="H76" s="345" t="b">
        <v>0</v>
      </c>
      <c r="I76" s="565"/>
      <c r="J76" s="975" t="s">
        <v>962</v>
      </c>
      <c r="K76" s="975"/>
      <c r="L76" s="975"/>
      <c r="M76" s="975"/>
      <c r="N76" s="975"/>
      <c r="O76" s="975"/>
      <c r="P76" s="975"/>
      <c r="Q76" s="975"/>
      <c r="R76" s="975"/>
      <c r="S76" s="975"/>
      <c r="T76" s="975"/>
    </row>
    <row r="77" spans="1:20" s="575" customFormat="1" ht="18.600000000000001" hidden="1" customHeight="1" x14ac:dyDescent="0.2">
      <c r="A77" s="976" t="s">
        <v>962</v>
      </c>
      <c r="B77" s="976"/>
      <c r="C77" s="976"/>
      <c r="D77" s="976"/>
      <c r="E77" s="976"/>
      <c r="F77" s="976"/>
      <c r="G77" s="976"/>
      <c r="H77" s="976"/>
      <c r="I77" s="976"/>
      <c r="J77" s="976"/>
      <c r="K77" s="582"/>
      <c r="L77" s="582"/>
      <c r="M77" s="582"/>
      <c r="N77" s="582"/>
      <c r="O77" s="582"/>
      <c r="P77" s="582"/>
      <c r="Q77" s="582"/>
      <c r="R77" s="582"/>
      <c r="S77" s="582"/>
      <c r="T77" s="582"/>
    </row>
    <row r="78" spans="1:20" ht="18.600000000000001" customHeight="1" x14ac:dyDescent="0.3">
      <c r="A78" s="565" t="s">
        <v>961</v>
      </c>
      <c r="B78" s="583"/>
      <c r="C78" s="583"/>
      <c r="D78" s="583"/>
      <c r="E78" s="583"/>
      <c r="F78" s="583"/>
      <c r="G78" s="565"/>
      <c r="H78" s="345" t="b">
        <v>0</v>
      </c>
      <c r="I78" s="565"/>
      <c r="J78" s="975" t="s">
        <v>960</v>
      </c>
      <c r="K78" s="975"/>
      <c r="L78" s="975"/>
      <c r="M78" s="975"/>
      <c r="N78" s="975"/>
      <c r="O78" s="975"/>
      <c r="P78" s="975"/>
      <c r="Q78" s="975"/>
      <c r="R78" s="975"/>
      <c r="S78" s="975"/>
      <c r="T78" s="975"/>
    </row>
    <row r="79" spans="1:20" s="575" customFormat="1" ht="18.600000000000001" hidden="1" customHeight="1" x14ac:dyDescent="0.2">
      <c r="A79" s="976"/>
      <c r="B79" s="976"/>
      <c r="C79" s="976"/>
      <c r="D79" s="976"/>
      <c r="E79" s="976"/>
      <c r="F79" s="976"/>
      <c r="G79" s="976"/>
      <c r="H79" s="976"/>
      <c r="I79" s="976"/>
      <c r="J79" s="976"/>
      <c r="K79" s="582"/>
      <c r="L79" s="582"/>
      <c r="M79" s="582"/>
      <c r="N79" s="582"/>
      <c r="O79" s="582"/>
      <c r="P79" s="582"/>
      <c r="Q79" s="582"/>
      <c r="R79" s="582"/>
      <c r="S79" s="582"/>
      <c r="T79" s="582"/>
    </row>
    <row r="80" spans="1:20" s="575" customFormat="1" ht="17.399999999999999" customHeight="1" x14ac:dyDescent="0.2">
      <c r="A80" s="577"/>
      <c r="B80" s="577"/>
      <c r="C80" s="577"/>
      <c r="D80" s="577"/>
      <c r="E80" s="577"/>
      <c r="F80" s="577"/>
      <c r="G80" s="577"/>
      <c r="H80" s="577"/>
      <c r="I80" s="577"/>
      <c r="J80" s="577"/>
      <c r="K80" s="576"/>
      <c r="L80" s="576"/>
      <c r="M80" s="576"/>
      <c r="N80" s="576"/>
      <c r="O80" s="576"/>
      <c r="P80" s="576"/>
      <c r="Q80" s="576"/>
      <c r="R80" s="576"/>
      <c r="S80" s="576"/>
      <c r="T80" s="576"/>
    </row>
    <row r="81" spans="1:20" s="455" customFormat="1" ht="18.600000000000001" customHeight="1" x14ac:dyDescent="0.3">
      <c r="A81" s="911" t="s">
        <v>1026</v>
      </c>
      <c r="B81" s="911"/>
      <c r="C81" s="911"/>
      <c r="D81" s="911"/>
      <c r="E81" s="911"/>
      <c r="F81" s="911"/>
      <c r="G81" s="911"/>
      <c r="H81" s="911"/>
      <c r="I81" s="911"/>
      <c r="J81" s="911"/>
      <c r="K81" s="911"/>
      <c r="L81" s="579" t="s">
        <v>9</v>
      </c>
      <c r="M81" s="385" t="b">
        <v>0</v>
      </c>
      <c r="N81" s="579" t="s">
        <v>8</v>
      </c>
      <c r="O81" s="620" t="b">
        <v>0</v>
      </c>
      <c r="R81" s="578"/>
      <c r="S81" s="578"/>
      <c r="T81" s="578"/>
    </row>
    <row r="82" spans="1:20" s="455" customFormat="1" ht="18.600000000000001" customHeight="1" x14ac:dyDescent="0.3">
      <c r="A82" s="581"/>
      <c r="B82" s="581"/>
      <c r="C82" s="581"/>
      <c r="D82" s="581"/>
      <c r="E82" s="581"/>
      <c r="F82" s="581"/>
      <c r="J82" s="580"/>
      <c r="K82" s="579"/>
      <c r="L82" s="385"/>
      <c r="M82" s="579"/>
      <c r="N82" s="385"/>
      <c r="O82" s="454"/>
      <c r="R82" s="578"/>
      <c r="S82" s="578"/>
      <c r="T82" s="578"/>
    </row>
    <row r="83" spans="1:20" s="455" customFormat="1" ht="18.600000000000001" customHeight="1" x14ac:dyDescent="0.3">
      <c r="A83" s="911" t="s">
        <v>1027</v>
      </c>
      <c r="B83" s="911"/>
      <c r="C83" s="911"/>
      <c r="D83" s="911"/>
      <c r="E83" s="911"/>
      <c r="F83" s="911"/>
      <c r="G83" s="911"/>
      <c r="H83" s="911"/>
      <c r="I83" s="911"/>
      <c r="J83" s="911"/>
      <c r="K83" s="579" t="s">
        <v>9</v>
      </c>
      <c r="L83" s="385" t="b">
        <v>0</v>
      </c>
      <c r="M83" s="579" t="s">
        <v>8</v>
      </c>
      <c r="N83" s="385" t="b">
        <v>0</v>
      </c>
      <c r="O83" s="454"/>
      <c r="R83" s="578"/>
      <c r="S83" s="578"/>
      <c r="T83" s="578"/>
    </row>
    <row r="84" spans="1:20" s="455" customFormat="1" ht="18.600000000000001" customHeight="1" x14ac:dyDescent="0.3">
      <c r="A84" s="581"/>
      <c r="B84" s="581"/>
      <c r="C84" s="581"/>
      <c r="D84" s="581"/>
      <c r="E84" s="581"/>
      <c r="F84" s="581"/>
      <c r="J84" s="580"/>
      <c r="K84" s="579"/>
      <c r="L84" s="385"/>
      <c r="M84" s="579"/>
      <c r="N84" s="385"/>
      <c r="O84" s="454"/>
      <c r="R84" s="578"/>
      <c r="S84" s="578"/>
      <c r="T84" s="578"/>
    </row>
    <row r="85" spans="1:20" ht="18.600000000000001" customHeight="1" x14ac:dyDescent="0.3">
      <c r="A85" s="570" t="s">
        <v>1028</v>
      </c>
      <c r="B85" s="531"/>
      <c r="C85" s="531"/>
      <c r="D85" s="531"/>
      <c r="E85" s="531"/>
      <c r="F85" s="531"/>
      <c r="G85" s="531"/>
      <c r="H85" s="531"/>
      <c r="I85" s="531"/>
      <c r="J85" s="486"/>
      <c r="K85" s="486"/>
      <c r="L85" s="486"/>
      <c r="M85"/>
      <c r="N85" s="486"/>
      <c r="O85" s="486"/>
      <c r="P85" s="486"/>
      <c r="Q85" s="486"/>
      <c r="R85" s="486"/>
      <c r="S85" s="486"/>
      <c r="T85" s="486"/>
    </row>
    <row r="86" spans="1:20" ht="18.600000000000001" customHeight="1" x14ac:dyDescent="0.3">
      <c r="A86" s="531"/>
      <c r="B86" s="531"/>
      <c r="C86" s="531"/>
      <c r="D86" s="531"/>
      <c r="E86" s="531"/>
      <c r="F86" s="531"/>
      <c r="G86" s="531"/>
      <c r="H86" s="531"/>
      <c r="I86" s="531"/>
      <c r="J86" s="486"/>
      <c r="K86" s="486"/>
      <c r="L86" s="486"/>
      <c r="M86"/>
      <c r="N86" s="486"/>
      <c r="O86" s="486"/>
      <c r="P86" s="486"/>
      <c r="Q86" s="486"/>
      <c r="R86" s="486"/>
      <c r="S86" s="486"/>
      <c r="T86" s="486"/>
    </row>
    <row r="87" spans="1:20" ht="18.600000000000001" customHeight="1" x14ac:dyDescent="0.3">
      <c r="A87" s="919" t="s">
        <v>959</v>
      </c>
      <c r="B87" s="920"/>
      <c r="C87" s="920"/>
      <c r="D87" s="921"/>
      <c r="E87" s="919" t="s">
        <v>14</v>
      </c>
      <c r="F87" s="921"/>
      <c r="G87" s="919" t="s">
        <v>15</v>
      </c>
      <c r="H87" s="921"/>
      <c r="I87" s="919" t="s">
        <v>35</v>
      </c>
      <c r="J87" s="921"/>
      <c r="K87" s="486"/>
      <c r="L87" s="486"/>
      <c r="M87"/>
      <c r="N87" s="486"/>
      <c r="O87" s="486"/>
      <c r="P87" s="486"/>
      <c r="Q87" s="486"/>
      <c r="R87" s="486"/>
      <c r="S87" s="486"/>
      <c r="T87" s="486"/>
    </row>
    <row r="88" spans="1:20" ht="18.600000000000001" customHeight="1" x14ac:dyDescent="0.3">
      <c r="A88" s="908" t="s">
        <v>958</v>
      </c>
      <c r="B88" s="908"/>
      <c r="C88" s="908"/>
      <c r="D88" s="908"/>
      <c r="E88" s="909"/>
      <c r="F88" s="910"/>
      <c r="G88" s="909"/>
      <c r="H88" s="910"/>
      <c r="I88" s="909"/>
      <c r="J88" s="910"/>
      <c r="K88" s="486"/>
      <c r="L88" s="486"/>
      <c r="M88"/>
      <c r="N88" s="486"/>
      <c r="O88" s="486"/>
      <c r="P88" s="486"/>
      <c r="Q88" s="486"/>
      <c r="R88" s="486"/>
      <c r="S88" s="486"/>
      <c r="T88" s="486"/>
    </row>
    <row r="89" spans="1:20" ht="18.600000000000001" customHeight="1" x14ac:dyDescent="0.3">
      <c r="A89" s="908" t="s">
        <v>957</v>
      </c>
      <c r="B89" s="908"/>
      <c r="C89" s="908"/>
      <c r="D89" s="908"/>
      <c r="E89" s="909"/>
      <c r="F89" s="910"/>
      <c r="G89" s="909"/>
      <c r="H89" s="910"/>
      <c r="I89" s="909"/>
      <c r="J89" s="910"/>
      <c r="K89" s="486"/>
      <c r="L89" s="486"/>
      <c r="M89"/>
      <c r="N89" s="486"/>
      <c r="O89" s="486"/>
      <c r="P89" s="486"/>
      <c r="Q89" s="486"/>
      <c r="R89" s="486"/>
      <c r="S89" s="486"/>
      <c r="T89" s="486"/>
    </row>
    <row r="90" spans="1:20" ht="18.600000000000001" customHeight="1" x14ac:dyDescent="0.3">
      <c r="A90" s="908" t="s">
        <v>956</v>
      </c>
      <c r="B90" s="908"/>
      <c r="C90" s="908"/>
      <c r="D90" s="908"/>
      <c r="E90" s="909"/>
      <c r="F90" s="910"/>
      <c r="G90" s="909"/>
      <c r="H90" s="910"/>
      <c r="I90" s="909"/>
      <c r="J90" s="910"/>
      <c r="K90" s="486"/>
      <c r="L90" s="486"/>
      <c r="M90"/>
      <c r="N90" s="486"/>
      <c r="O90" s="486"/>
      <c r="P90" s="486"/>
      <c r="Q90" s="486"/>
      <c r="R90" s="486"/>
      <c r="S90" s="486"/>
      <c r="T90" s="486"/>
    </row>
    <row r="91" spans="1:20" ht="18.600000000000001" customHeight="1" x14ac:dyDescent="0.3">
      <c r="A91" s="908" t="s">
        <v>955</v>
      </c>
      <c r="B91" s="908"/>
      <c r="C91" s="908"/>
      <c r="D91" s="908"/>
      <c r="E91" s="909"/>
      <c r="F91" s="910"/>
      <c r="G91" s="909"/>
      <c r="H91" s="910"/>
      <c r="I91" s="909"/>
      <c r="J91" s="910"/>
      <c r="K91" s="486"/>
      <c r="L91" s="486"/>
      <c r="M91"/>
      <c r="N91" s="486"/>
      <c r="O91" s="486"/>
      <c r="P91" s="486"/>
      <c r="Q91" s="486"/>
      <c r="R91" s="486"/>
      <c r="S91" s="486"/>
      <c r="T91" s="486"/>
    </row>
    <row r="92" spans="1:20" ht="18.600000000000001" customHeight="1" x14ac:dyDescent="0.3">
      <c r="A92" s="908" t="s">
        <v>954</v>
      </c>
      <c r="B92" s="908"/>
      <c r="C92" s="908"/>
      <c r="D92" s="908"/>
      <c r="E92" s="909"/>
      <c r="F92" s="910"/>
      <c r="G92" s="909"/>
      <c r="H92" s="910"/>
      <c r="I92" s="909"/>
      <c r="J92" s="910"/>
      <c r="K92" s="486"/>
      <c r="L92" s="486"/>
      <c r="M92"/>
      <c r="N92" s="486"/>
      <c r="O92" s="486"/>
      <c r="P92" s="486"/>
      <c r="Q92" s="486"/>
      <c r="R92" s="486"/>
      <c r="S92" s="486"/>
      <c r="T92" s="486"/>
    </row>
    <row r="93" spans="1:20" ht="18.600000000000001" customHeight="1" x14ac:dyDescent="0.3">
      <c r="A93" s="908" t="s">
        <v>953</v>
      </c>
      <c r="B93" s="908"/>
      <c r="C93" s="908"/>
      <c r="D93" s="908"/>
      <c r="E93" s="909"/>
      <c r="F93" s="910"/>
      <c r="G93" s="909"/>
      <c r="H93" s="910"/>
      <c r="I93" s="909"/>
      <c r="J93" s="910"/>
      <c r="K93" s="486"/>
      <c r="L93" s="486"/>
      <c r="M93"/>
      <c r="N93" s="486"/>
      <c r="O93" s="486"/>
      <c r="P93" s="486"/>
      <c r="Q93" s="486"/>
      <c r="R93" s="486"/>
      <c r="S93" s="486"/>
      <c r="T93" s="486"/>
    </row>
    <row r="94" spans="1:20" ht="18.600000000000001" customHeight="1" x14ac:dyDescent="0.3">
      <c r="A94" s="908" t="s">
        <v>952</v>
      </c>
      <c r="B94" s="908"/>
      <c r="C94" s="908"/>
      <c r="D94" s="908"/>
      <c r="E94" s="909"/>
      <c r="F94" s="910"/>
      <c r="G94" s="909"/>
      <c r="H94" s="910"/>
      <c r="I94" s="909"/>
      <c r="J94" s="910"/>
      <c r="K94" s="486"/>
      <c r="L94" s="486"/>
      <c r="M94"/>
      <c r="N94" s="486"/>
      <c r="O94" s="486"/>
      <c r="P94" s="486"/>
      <c r="Q94" s="486"/>
      <c r="R94" s="486"/>
      <c r="S94" s="486"/>
      <c r="T94" s="486"/>
    </row>
    <row r="95" spans="1:20" ht="18.600000000000001" customHeight="1" x14ac:dyDescent="0.3">
      <c r="A95" s="908" t="s">
        <v>951</v>
      </c>
      <c r="B95" s="908"/>
      <c r="C95" s="908"/>
      <c r="D95" s="908"/>
      <c r="E95" s="909"/>
      <c r="F95" s="910"/>
      <c r="G95" s="909"/>
      <c r="H95" s="910"/>
      <c r="I95" s="909"/>
      <c r="J95" s="910"/>
      <c r="K95" s="486"/>
      <c r="L95" s="486"/>
      <c r="M95"/>
      <c r="N95" s="486"/>
      <c r="O95" s="486"/>
      <c r="P95" s="486"/>
      <c r="Q95" s="486"/>
      <c r="R95" s="486"/>
      <c r="S95" s="486"/>
      <c r="T95" s="486"/>
    </row>
    <row r="96" spans="1:20" ht="18.600000000000001" customHeight="1" x14ac:dyDescent="0.3">
      <c r="A96" s="908" t="s">
        <v>950</v>
      </c>
      <c r="B96" s="908"/>
      <c r="C96" s="908"/>
      <c r="D96" s="908"/>
      <c r="E96" s="909"/>
      <c r="F96" s="910"/>
      <c r="G96" s="909"/>
      <c r="H96" s="910"/>
      <c r="I96" s="909"/>
      <c r="J96" s="910"/>
      <c r="K96" s="486"/>
      <c r="L96" s="486"/>
      <c r="M96"/>
      <c r="N96" s="486"/>
      <c r="O96" s="486"/>
      <c r="P96" s="486"/>
      <c r="Q96" s="486"/>
      <c r="R96" s="486"/>
      <c r="S96" s="486"/>
      <c r="T96" s="486"/>
    </row>
    <row r="97" spans="1:20" ht="18.600000000000001" customHeight="1" x14ac:dyDescent="0.3">
      <c r="A97" s="908" t="s">
        <v>949</v>
      </c>
      <c r="B97" s="908"/>
      <c r="C97" s="908"/>
      <c r="D97" s="908"/>
      <c r="E97" s="909"/>
      <c r="F97" s="910"/>
      <c r="G97" s="909"/>
      <c r="H97" s="910"/>
      <c r="I97" s="909"/>
      <c r="J97" s="910"/>
      <c r="K97" s="486"/>
      <c r="L97" s="486"/>
      <c r="M97"/>
      <c r="N97" s="486"/>
      <c r="O97" s="486"/>
      <c r="P97" s="486"/>
      <c r="Q97" s="486"/>
      <c r="R97" s="486"/>
      <c r="S97" s="486"/>
      <c r="T97" s="486"/>
    </row>
    <row r="98" spans="1:20" ht="18.600000000000001" customHeight="1" x14ac:dyDescent="0.3">
      <c r="A98" s="908" t="s">
        <v>948</v>
      </c>
      <c r="B98" s="908"/>
      <c r="C98" s="908"/>
      <c r="D98" s="908"/>
      <c r="E98" s="909"/>
      <c r="F98" s="910"/>
      <c r="G98" s="909"/>
      <c r="H98" s="910"/>
      <c r="I98" s="909"/>
      <c r="J98" s="910"/>
      <c r="K98" s="486"/>
      <c r="L98" s="486"/>
      <c r="M98"/>
      <c r="N98" s="486"/>
      <c r="O98" s="486"/>
      <c r="P98" s="486"/>
      <c r="Q98" s="486"/>
      <c r="R98" s="486"/>
      <c r="S98" s="486"/>
      <c r="T98" s="486"/>
    </row>
    <row r="99" spans="1:20" ht="18.600000000000001" customHeight="1" x14ac:dyDescent="0.3">
      <c r="A99" s="981" t="s">
        <v>947</v>
      </c>
      <c r="B99" s="981"/>
      <c r="C99" s="981"/>
      <c r="D99" s="981"/>
      <c r="E99" s="909"/>
      <c r="F99" s="910"/>
      <c r="G99" s="909"/>
      <c r="H99" s="910"/>
      <c r="I99" s="909"/>
      <c r="J99" s="910"/>
      <c r="K99" s="486"/>
      <c r="L99" s="486"/>
      <c r="M99"/>
      <c r="N99" s="486"/>
      <c r="O99" s="486"/>
      <c r="P99" s="486"/>
      <c r="Q99" s="486"/>
      <c r="R99" s="486"/>
      <c r="S99" s="486"/>
      <c r="T99" s="486"/>
    </row>
    <row r="100" spans="1:20" ht="18.600000000000001" customHeight="1" x14ac:dyDescent="0.3">
      <c r="A100" s="982" t="s">
        <v>946</v>
      </c>
      <c r="B100" s="982"/>
      <c r="C100" s="982"/>
      <c r="D100" s="982"/>
      <c r="E100" s="983">
        <f>'I. Questionario nazionale'!H44</f>
        <v>0</v>
      </c>
      <c r="F100" s="984"/>
      <c r="G100" s="983">
        <f>'I. Questionario nazionale'!J44</f>
        <v>0</v>
      </c>
      <c r="H100" s="984"/>
      <c r="I100" s="983">
        <f>E100+G100</f>
        <v>0</v>
      </c>
      <c r="J100" s="984"/>
      <c r="K100" s="486"/>
      <c r="L100" s="486"/>
      <c r="M100"/>
      <c r="N100" s="486"/>
      <c r="O100" s="486"/>
      <c r="P100" s="486"/>
      <c r="Q100" s="486"/>
      <c r="R100" s="486"/>
      <c r="S100" s="486"/>
      <c r="T100" s="486"/>
    </row>
    <row r="101" spans="1:20" s="575" customFormat="1" ht="17.399999999999999" customHeight="1" x14ac:dyDescent="0.2">
      <c r="A101" s="577"/>
      <c r="B101" s="577"/>
      <c r="C101" s="577"/>
      <c r="D101" s="577"/>
      <c r="E101" s="577"/>
      <c r="F101" s="577"/>
      <c r="G101" s="577"/>
      <c r="H101" s="577"/>
      <c r="I101" s="577"/>
      <c r="J101" s="577"/>
      <c r="K101" s="576"/>
      <c r="L101" s="576"/>
      <c r="M101" s="576"/>
      <c r="N101" s="576"/>
      <c r="O101" s="576"/>
      <c r="P101" s="576"/>
      <c r="Q101" s="576"/>
      <c r="R101" s="576"/>
      <c r="S101" s="576"/>
      <c r="T101" s="576"/>
    </row>
    <row r="102" spans="1:20" ht="18.600000000000001" customHeight="1" x14ac:dyDescent="0.3">
      <c r="A102" s="486"/>
      <c r="B102" s="486"/>
      <c r="C102" s="486"/>
      <c r="D102" s="486"/>
      <c r="E102" s="486"/>
      <c r="F102" s="486"/>
      <c r="G102" s="486"/>
      <c r="H102" s="486"/>
      <c r="I102" s="486"/>
      <c r="J102" s="486"/>
      <c r="K102" s="486"/>
      <c r="L102" s="486"/>
      <c r="M102" s="486"/>
      <c r="N102" s="486"/>
      <c r="O102" s="486"/>
      <c r="P102" s="486"/>
      <c r="Q102" s="486"/>
      <c r="R102" s="486"/>
      <c r="S102" s="486"/>
      <c r="T102" s="486"/>
    </row>
    <row r="103" spans="1:20" ht="18.600000000000001" customHeight="1" x14ac:dyDescent="0.3">
      <c r="A103" s="570" t="s">
        <v>1029</v>
      </c>
      <c r="B103" s="573"/>
      <c r="C103" s="573"/>
      <c r="D103" s="573"/>
      <c r="E103" s="573"/>
      <c r="F103" s="572"/>
      <c r="G103" s="572"/>
      <c r="H103" s="529"/>
      <c r="I103" s="529"/>
      <c r="J103" s="571"/>
      <c r="K103" s="486"/>
      <c r="L103" s="486"/>
      <c r="M103" s="486"/>
      <c r="N103" s="486"/>
      <c r="O103" s="486" t="s">
        <v>9</v>
      </c>
      <c r="P103" s="385" t="b">
        <v>0</v>
      </c>
      <c r="Q103" s="486" t="s">
        <v>8</v>
      </c>
      <c r="R103" s="385" t="b">
        <v>0</v>
      </c>
      <c r="S103" s="486"/>
      <c r="T103" s="486"/>
    </row>
    <row r="104" spans="1:20" ht="18.600000000000001" customHeight="1" x14ac:dyDescent="0.3">
      <c r="A104" s="570"/>
      <c r="B104" s="573"/>
      <c r="C104" s="573"/>
      <c r="D104" s="573"/>
      <c r="E104" s="573"/>
      <c r="F104" s="572"/>
      <c r="G104" s="572"/>
      <c r="H104" s="529"/>
      <c r="I104" s="529"/>
      <c r="J104" s="571"/>
      <c r="K104" s="486"/>
      <c r="L104" s="486"/>
      <c r="M104" s="486"/>
      <c r="N104" s="486"/>
      <c r="O104" s="486"/>
      <c r="P104" s="385"/>
      <c r="Q104" s="486"/>
      <c r="R104" s="385"/>
      <c r="S104" s="486"/>
      <c r="T104" s="486"/>
    </row>
    <row r="105" spans="1:20" ht="18.600000000000001" customHeight="1" x14ac:dyDescent="0.3">
      <c r="A105" s="574" t="s">
        <v>1030</v>
      </c>
      <c r="B105" s="511"/>
      <c r="C105" s="511"/>
      <c r="D105" s="511"/>
      <c r="E105" s="511"/>
      <c r="J105" s="571"/>
      <c r="K105" s="486"/>
      <c r="O105" s="486" t="s">
        <v>9</v>
      </c>
      <c r="P105" s="385" t="b">
        <v>0</v>
      </c>
      <c r="Q105" s="486" t="s">
        <v>8</v>
      </c>
      <c r="R105" s="385" t="b">
        <v>0</v>
      </c>
      <c r="S105" s="486"/>
      <c r="T105" s="486"/>
    </row>
    <row r="106" spans="1:20" ht="18.600000000000001" customHeight="1" x14ac:dyDescent="0.3">
      <c r="A106" s="570"/>
      <c r="B106" s="573"/>
      <c r="C106" s="573"/>
      <c r="D106" s="573"/>
      <c r="E106" s="573"/>
      <c r="F106" s="572"/>
      <c r="G106" s="572"/>
      <c r="H106" s="529"/>
      <c r="I106" s="529"/>
      <c r="J106" s="571"/>
      <c r="K106" s="486"/>
      <c r="L106" s="486"/>
      <c r="M106" s="486"/>
      <c r="N106" s="486"/>
      <c r="O106" s="486"/>
      <c r="P106" s="385"/>
      <c r="Q106" s="486"/>
      <c r="R106" s="385"/>
      <c r="S106" s="486"/>
      <c r="T106" s="486"/>
    </row>
    <row r="107" spans="1:20" ht="18.600000000000001" customHeight="1" x14ac:dyDescent="0.3">
      <c r="A107" s="574" t="s">
        <v>1031</v>
      </c>
      <c r="B107" s="573"/>
      <c r="C107" s="573"/>
      <c r="D107" s="913"/>
      <c r="E107" s="914"/>
      <c r="F107" s="914"/>
      <c r="G107" s="914"/>
      <c r="H107" s="914"/>
      <c r="I107" s="914"/>
      <c r="J107" s="914"/>
      <c r="K107" s="914"/>
      <c r="L107" s="914"/>
      <c r="M107" s="914"/>
      <c r="N107" s="915"/>
      <c r="O107" s="486"/>
      <c r="P107" s="385"/>
      <c r="Q107" s="486"/>
      <c r="R107" s="385"/>
      <c r="S107" s="486"/>
      <c r="T107" s="486"/>
    </row>
    <row r="108" spans="1:20" ht="18.600000000000001" customHeight="1" x14ac:dyDescent="0.3">
      <c r="A108" s="570"/>
      <c r="B108" s="573"/>
      <c r="C108" s="573"/>
      <c r="D108" s="916"/>
      <c r="E108" s="917"/>
      <c r="F108" s="917"/>
      <c r="G108" s="917"/>
      <c r="H108" s="917"/>
      <c r="I108" s="917"/>
      <c r="J108" s="917"/>
      <c r="K108" s="917"/>
      <c r="L108" s="917"/>
      <c r="M108" s="917"/>
      <c r="N108" s="918"/>
      <c r="O108" s="486"/>
      <c r="P108" s="385"/>
      <c r="Q108" s="486"/>
      <c r="R108" s="385"/>
      <c r="S108" s="486"/>
      <c r="T108" s="486"/>
    </row>
    <row r="109" spans="1:20" ht="18.600000000000001" customHeight="1" x14ac:dyDescent="0.3">
      <c r="A109" s="570"/>
      <c r="B109" s="573"/>
      <c r="C109" s="573"/>
      <c r="D109" s="573"/>
      <c r="E109" s="573"/>
      <c r="F109" s="572"/>
      <c r="G109" s="572"/>
      <c r="H109" s="529"/>
      <c r="I109" s="529"/>
      <c r="J109" s="571"/>
      <c r="K109" s="486"/>
      <c r="L109" s="486"/>
      <c r="M109" s="486"/>
      <c r="N109" s="486"/>
      <c r="O109" s="486"/>
      <c r="P109" s="385"/>
      <c r="Q109" s="486"/>
      <c r="R109" s="385"/>
      <c r="S109" s="486"/>
      <c r="T109" s="486"/>
    </row>
    <row r="110" spans="1:20" ht="18.600000000000001" customHeight="1" x14ac:dyDescent="0.3">
      <c r="A110" s="570" t="s">
        <v>1032</v>
      </c>
      <c r="B110" s="486"/>
      <c r="C110" s="486"/>
      <c r="D110" s="486"/>
      <c r="E110" s="486"/>
      <c r="F110" s="486"/>
      <c r="G110" s="486"/>
      <c r="H110" s="486"/>
      <c r="I110" s="486"/>
      <c r="J110" s="486"/>
      <c r="K110" s="486"/>
      <c r="L110" s="486"/>
      <c r="M110" s="486"/>
      <c r="N110" s="486"/>
      <c r="O110" s="486"/>
      <c r="P110" s="486"/>
      <c r="Q110" s="486"/>
      <c r="R110" s="486"/>
      <c r="S110" s="486"/>
      <c r="T110" s="486"/>
    </row>
    <row r="111" spans="1:20" ht="28.95" customHeight="1" x14ac:dyDescent="0.3">
      <c r="A111" s="546" t="s">
        <v>945</v>
      </c>
      <c r="B111" s="546"/>
      <c r="C111" s="546"/>
      <c r="D111" s="546"/>
      <c r="E111" s="546"/>
      <c r="G111" s="547"/>
      <c r="H111" s="486"/>
      <c r="I111" s="486"/>
      <c r="J111" s="486"/>
      <c r="K111" s="486"/>
      <c r="L111" s="486"/>
      <c r="M111" s="486"/>
      <c r="N111" s="486"/>
      <c r="O111" s="486"/>
      <c r="P111" s="486"/>
      <c r="Q111" s="486"/>
      <c r="R111" s="486"/>
      <c r="S111" s="486"/>
      <c r="T111" s="486"/>
    </row>
    <row r="112" spans="1:20" ht="28.95" customHeight="1" x14ac:dyDescent="0.3">
      <c r="A112" s="565" t="s">
        <v>944</v>
      </c>
      <c r="B112" s="565"/>
      <c r="C112" s="565"/>
      <c r="D112" s="565"/>
      <c r="E112" s="565"/>
      <c r="F112" s="565"/>
      <c r="G112" s="569"/>
      <c r="H112" s="568"/>
      <c r="I112" s="486"/>
      <c r="J112" s="486"/>
      <c r="K112" s="486"/>
      <c r="L112" s="486"/>
      <c r="M112" s="486"/>
      <c r="N112" s="486"/>
      <c r="O112" s="486"/>
      <c r="P112" s="486"/>
      <c r="Q112" s="486"/>
      <c r="R112" s="486"/>
      <c r="S112" s="486"/>
      <c r="T112" s="486"/>
    </row>
    <row r="113" spans="1:23" ht="28.95" customHeight="1" x14ac:dyDescent="0.3">
      <c r="A113" s="985" t="s">
        <v>943</v>
      </c>
      <c r="B113" s="985"/>
      <c r="C113" s="985"/>
      <c r="D113" s="985"/>
      <c r="E113" s="985"/>
      <c r="F113" s="985"/>
      <c r="G113" s="985"/>
      <c r="H113" s="985"/>
      <c r="I113" s="985"/>
      <c r="J113" s="567" t="b">
        <v>0</v>
      </c>
      <c r="K113" s="546"/>
      <c r="L113" s="344" t="b">
        <v>0</v>
      </c>
      <c r="M113" s="543"/>
      <c r="N113" s="543"/>
      <c r="O113" s="543"/>
      <c r="P113" s="543"/>
      <c r="Q113" s="543"/>
      <c r="R113" s="543"/>
      <c r="S113" s="543"/>
      <c r="T113" s="543"/>
      <c r="U113" s="486"/>
      <c r="V113" s="486"/>
      <c r="W113" s="486"/>
    </row>
    <row r="114" spans="1:23" ht="28.95" customHeight="1" x14ac:dyDescent="0.3">
      <c r="A114" s="985" t="s">
        <v>942</v>
      </c>
      <c r="B114" s="985"/>
      <c r="C114" s="985"/>
      <c r="D114" s="985"/>
      <c r="E114" s="985"/>
      <c r="F114" s="985"/>
      <c r="G114" s="985"/>
      <c r="H114" s="985"/>
      <c r="I114" s="985"/>
      <c r="J114" s="566" t="b">
        <v>0</v>
      </c>
      <c r="K114" s="565"/>
      <c r="L114" s="345" t="b">
        <v>0</v>
      </c>
      <c r="M114" s="543"/>
      <c r="N114" s="543"/>
      <c r="O114" s="543"/>
      <c r="P114" s="543"/>
      <c r="Q114" s="543"/>
      <c r="R114" s="543"/>
      <c r="S114" s="543"/>
      <c r="T114" s="543"/>
      <c r="U114" s="486"/>
      <c r="V114" s="486"/>
      <c r="W114" s="486"/>
    </row>
    <row r="115" spans="1:23" ht="28.95" customHeight="1" x14ac:dyDescent="0.3">
      <c r="A115" s="985" t="s">
        <v>941</v>
      </c>
      <c r="B115" s="985"/>
      <c r="C115" s="985"/>
      <c r="D115" s="985"/>
      <c r="E115" s="985"/>
      <c r="F115" s="985"/>
      <c r="G115" s="985"/>
      <c r="H115" s="985"/>
      <c r="I115" s="985"/>
      <c r="J115" s="566" t="b">
        <v>0</v>
      </c>
      <c r="K115" s="565"/>
      <c r="L115" s="345" t="b">
        <v>0</v>
      </c>
      <c r="M115" s="543"/>
      <c r="N115" s="543"/>
      <c r="O115" s="543"/>
      <c r="P115" s="543"/>
      <c r="Q115" s="543"/>
      <c r="R115" s="543"/>
      <c r="S115" s="543"/>
      <c r="T115" s="543"/>
      <c r="U115" s="486"/>
      <c r="V115" s="486"/>
      <c r="W115" s="486"/>
    </row>
    <row r="116" spans="1:23" ht="28.95" customHeight="1" x14ac:dyDescent="0.3">
      <c r="A116" s="985" t="s">
        <v>940</v>
      </c>
      <c r="B116" s="985"/>
      <c r="C116" s="985"/>
      <c r="D116" s="985"/>
      <c r="E116" s="985"/>
      <c r="F116" s="985"/>
      <c r="G116" s="985"/>
      <c r="H116" s="985"/>
      <c r="I116" s="985"/>
      <c r="J116" s="566" t="b">
        <v>0</v>
      </c>
      <c r="K116" s="565"/>
      <c r="L116" s="345" t="b">
        <v>0</v>
      </c>
      <c r="M116" s="543"/>
      <c r="N116" s="543"/>
      <c r="O116" s="543"/>
      <c r="P116" s="543"/>
      <c r="Q116" s="543"/>
      <c r="R116" s="543"/>
      <c r="S116" s="543"/>
      <c r="T116" s="543"/>
    </row>
    <row r="117" spans="1:23" ht="18.600000000000001" customHeight="1" x14ac:dyDescent="0.3">
      <c r="A117" s="486"/>
      <c r="B117" s="486"/>
      <c r="C117" s="486"/>
      <c r="D117" s="486"/>
      <c r="E117" s="486"/>
      <c r="F117" s="486"/>
      <c r="G117" s="486"/>
      <c r="H117" s="486"/>
      <c r="I117" s="486"/>
      <c r="J117" s="486"/>
      <c r="K117" s="486"/>
      <c r="L117" s="486"/>
      <c r="M117" s="486"/>
      <c r="N117" s="486"/>
      <c r="O117" s="486"/>
      <c r="P117" s="486"/>
      <c r="Q117" s="486"/>
      <c r="R117" s="486"/>
      <c r="S117" s="486"/>
      <c r="T117" s="486"/>
    </row>
    <row r="118" spans="1:23" ht="18.600000000000001" customHeight="1" x14ac:dyDescent="0.3">
      <c r="A118" s="486"/>
      <c r="B118" s="486"/>
      <c r="C118" s="486"/>
      <c r="D118" s="486"/>
      <c r="E118" s="486"/>
      <c r="F118" s="486"/>
      <c r="G118" s="486"/>
      <c r="H118" s="486"/>
      <c r="I118" s="486"/>
      <c r="J118" s="486"/>
      <c r="K118" s="486"/>
      <c r="L118" s="486"/>
      <c r="M118" s="486"/>
      <c r="N118" s="486"/>
      <c r="O118" s="486"/>
      <c r="P118" s="486"/>
      <c r="Q118" s="486"/>
      <c r="R118" s="486"/>
      <c r="S118" s="486"/>
      <c r="T118" s="486"/>
    </row>
    <row r="119" spans="1:23" ht="24.6" customHeight="1" x14ac:dyDescent="0.3">
      <c r="A119" s="926" t="s">
        <v>1036</v>
      </c>
      <c r="B119" s="926"/>
      <c r="C119" s="926"/>
      <c r="D119" s="926"/>
      <c r="E119" s="926"/>
      <c r="F119" s="926"/>
      <c r="G119" s="926"/>
      <c r="H119" s="926"/>
      <c r="I119" s="926"/>
      <c r="J119" s="926"/>
      <c r="K119" s="926"/>
      <c r="L119" s="926"/>
      <c r="M119" s="926"/>
      <c r="N119" s="926"/>
      <c r="O119" s="926"/>
      <c r="P119" s="926"/>
      <c r="Q119" s="926"/>
      <c r="R119" s="926"/>
      <c r="S119" s="926"/>
      <c r="T119" s="926"/>
    </row>
    <row r="120" spans="1:23" ht="18.600000000000001" customHeight="1" x14ac:dyDescent="0.3">
      <c r="A120" s="486"/>
      <c r="B120" s="486"/>
      <c r="C120" s="486"/>
      <c r="D120" s="486"/>
      <c r="E120" s="486"/>
      <c r="F120" s="486"/>
      <c r="G120" s="486"/>
      <c r="H120" s="486"/>
      <c r="I120" s="486"/>
      <c r="J120" s="486"/>
      <c r="K120" s="486"/>
      <c r="L120" s="486"/>
      <c r="M120" s="486"/>
      <c r="N120" s="486"/>
      <c r="O120" s="486"/>
      <c r="P120" s="486"/>
      <c r="Q120" s="486"/>
      <c r="R120" s="486"/>
      <c r="S120" s="486"/>
      <c r="T120" s="486"/>
    </row>
    <row r="121" spans="1:23" ht="18.600000000000001" customHeight="1" x14ac:dyDescent="0.3">
      <c r="A121" s="496" t="s">
        <v>1034</v>
      </c>
      <c r="B121" s="486"/>
      <c r="C121" s="486"/>
      <c r="D121" s="486"/>
      <c r="E121" s="486"/>
      <c r="F121" s="486"/>
      <c r="G121" s="486"/>
      <c r="H121" s="486"/>
      <c r="I121" s="486"/>
      <c r="J121" s="486"/>
      <c r="K121" s="486"/>
      <c r="L121" s="486"/>
      <c r="M121" s="486"/>
      <c r="N121" s="486"/>
      <c r="O121" s="486"/>
      <c r="P121" s="486"/>
      <c r="Q121" s="486"/>
      <c r="R121" s="486"/>
      <c r="S121" s="486"/>
      <c r="T121" s="486"/>
    </row>
    <row r="122" spans="1:23" ht="34.200000000000003" customHeight="1" x14ac:dyDescent="0.3">
      <c r="A122" s="985" t="s">
        <v>939</v>
      </c>
      <c r="B122" s="985"/>
      <c r="C122" s="985"/>
      <c r="D122" s="985"/>
      <c r="E122" s="985"/>
      <c r="F122" s="985"/>
      <c r="G122" s="985"/>
      <c r="H122" s="546"/>
      <c r="I122" s="546" t="s">
        <v>9</v>
      </c>
      <c r="J122" s="344" t="b">
        <v>0</v>
      </c>
      <c r="K122" s="546" t="s">
        <v>8</v>
      </c>
      <c r="L122" s="344" t="b">
        <v>0</v>
      </c>
      <c r="M122" s="988" t="s">
        <v>936</v>
      </c>
      <c r="N122" s="988"/>
      <c r="O122" s="988"/>
      <c r="P122" s="988"/>
      <c r="Q122" s="988"/>
      <c r="R122" s="988"/>
      <c r="S122" s="988"/>
      <c r="T122" s="988"/>
    </row>
    <row r="123" spans="1:23" ht="22.2" customHeight="1" x14ac:dyDescent="0.3">
      <c r="A123" s="565" t="s">
        <v>938</v>
      </c>
      <c r="B123" s="565"/>
      <c r="C123" s="565"/>
      <c r="D123" s="565"/>
      <c r="E123" s="565"/>
      <c r="F123" s="565"/>
      <c r="G123" s="565"/>
      <c r="H123" s="565"/>
      <c r="I123" s="565" t="s">
        <v>9</v>
      </c>
      <c r="J123" s="345" t="b">
        <v>0</v>
      </c>
      <c r="K123" s="565" t="s">
        <v>8</v>
      </c>
      <c r="L123" s="345" t="b">
        <v>0</v>
      </c>
      <c r="M123" s="989" t="s">
        <v>936</v>
      </c>
      <c r="N123" s="989"/>
      <c r="O123" s="989"/>
      <c r="P123" s="989"/>
      <c r="Q123" s="989"/>
      <c r="R123" s="989"/>
      <c r="S123" s="989"/>
      <c r="T123" s="989"/>
    </row>
    <row r="124" spans="1:23" ht="22.2" customHeight="1" x14ac:dyDescent="0.3">
      <c r="A124" s="565" t="s">
        <v>937</v>
      </c>
      <c r="B124" s="565"/>
      <c r="C124" s="565"/>
      <c r="D124" s="565"/>
      <c r="E124" s="565"/>
      <c r="F124" s="565"/>
      <c r="G124" s="565"/>
      <c r="H124" s="565"/>
      <c r="I124" s="565" t="s">
        <v>9</v>
      </c>
      <c r="J124" s="345" t="b">
        <v>0</v>
      </c>
      <c r="K124" s="565" t="s">
        <v>8</v>
      </c>
      <c r="L124" s="345" t="b">
        <v>0</v>
      </c>
      <c r="M124" s="989" t="s">
        <v>936</v>
      </c>
      <c r="N124" s="989"/>
      <c r="O124" s="989"/>
      <c r="P124" s="989"/>
      <c r="Q124" s="989"/>
      <c r="R124" s="989"/>
      <c r="S124" s="989"/>
      <c r="T124" s="989"/>
    </row>
    <row r="125" spans="1:23" ht="18.600000000000001" customHeight="1" x14ac:dyDescent="0.3">
      <c r="A125" s="486"/>
      <c r="B125" s="486"/>
      <c r="C125" s="486"/>
      <c r="D125" s="486"/>
      <c r="E125" s="486"/>
      <c r="F125" s="486"/>
      <c r="G125" s="486"/>
      <c r="H125" s="486"/>
      <c r="I125" s="486"/>
      <c r="J125" s="486"/>
      <c r="K125" s="486"/>
      <c r="L125" s="486"/>
      <c r="M125" s="486"/>
      <c r="N125" s="486"/>
      <c r="O125" s="486"/>
      <c r="P125" s="486"/>
      <c r="Q125" s="486"/>
      <c r="R125" s="486"/>
      <c r="S125" s="486"/>
      <c r="T125" s="486"/>
    </row>
    <row r="126" spans="1:23" ht="18.600000000000001" customHeight="1" x14ac:dyDescent="0.3">
      <c r="A126" s="496" t="s">
        <v>1035</v>
      </c>
      <c r="B126" s="486"/>
      <c r="C126" s="486"/>
      <c r="D126" s="486"/>
      <c r="E126" s="486"/>
      <c r="F126" s="486"/>
      <c r="G126" s="486"/>
      <c r="H126" s="486"/>
      <c r="I126" s="486"/>
      <c r="J126" s="486"/>
      <c r="K126" s="486"/>
      <c r="L126" s="486"/>
      <c r="M126" s="486"/>
      <c r="N126" s="486"/>
      <c r="O126" s="486"/>
      <c r="P126" s="486"/>
      <c r="Q126" s="486"/>
      <c r="R126" s="486"/>
      <c r="S126" s="486"/>
      <c r="T126" s="486"/>
    </row>
    <row r="127" spans="1:23" ht="25.95" customHeight="1" x14ac:dyDescent="0.3">
      <c r="A127" s="486"/>
      <c r="B127" s="486"/>
      <c r="C127" s="486"/>
      <c r="D127" s="486"/>
      <c r="E127" s="486"/>
      <c r="F127" s="486"/>
      <c r="G127" s="962" t="s">
        <v>23</v>
      </c>
      <c r="H127" s="963"/>
      <c r="I127" s="962" t="s">
        <v>871</v>
      </c>
      <c r="J127" s="963"/>
      <c r="K127" s="962" t="s">
        <v>26</v>
      </c>
      <c r="L127" s="963"/>
      <c r="M127" s="486"/>
      <c r="N127" s="486"/>
      <c r="O127" s="486"/>
      <c r="P127" s="486"/>
      <c r="Q127" s="486"/>
      <c r="R127" s="486"/>
      <c r="S127" s="486"/>
      <c r="T127" s="486"/>
    </row>
    <row r="128" spans="1:23" ht="18.600000000000001" customHeight="1" x14ac:dyDescent="0.3">
      <c r="B128" s="511"/>
      <c r="C128" s="511"/>
      <c r="D128" s="511"/>
      <c r="E128" s="511"/>
      <c r="F128" s="511"/>
      <c r="G128" s="564" t="s">
        <v>14</v>
      </c>
      <c r="H128" s="563" t="s">
        <v>15</v>
      </c>
      <c r="I128" s="564" t="s">
        <v>14</v>
      </c>
      <c r="J128" s="563" t="s">
        <v>15</v>
      </c>
      <c r="K128" s="564" t="s">
        <v>14</v>
      </c>
      <c r="L128" s="563" t="s">
        <v>15</v>
      </c>
      <c r="M128" s="511"/>
      <c r="N128" s="511"/>
      <c r="O128" s="511"/>
      <c r="P128" s="511"/>
      <c r="Q128" s="511"/>
      <c r="R128" s="511"/>
      <c r="S128" s="511"/>
      <c r="T128" s="511"/>
    </row>
    <row r="129" spans="1:20" ht="18.600000000000001" customHeight="1" x14ac:dyDescent="0.3">
      <c r="B129" s="511"/>
      <c r="C129" s="511"/>
      <c r="D129" s="511"/>
      <c r="E129" s="511"/>
      <c r="F129" s="562" t="s">
        <v>935</v>
      </c>
      <c r="G129" s="560"/>
      <c r="H129" s="561"/>
      <c r="I129" s="560"/>
      <c r="J129" s="558"/>
      <c r="K129" s="559"/>
      <c r="L129" s="558"/>
      <c r="M129" s="511"/>
      <c r="N129" s="511"/>
      <c r="O129" s="511"/>
      <c r="P129" s="511"/>
      <c r="Q129" s="511"/>
      <c r="R129" s="511"/>
      <c r="S129" s="511"/>
      <c r="T129" s="511"/>
    </row>
    <row r="130" spans="1:20" ht="18.600000000000001" customHeight="1" x14ac:dyDescent="0.3">
      <c r="B130" s="511"/>
      <c r="C130" s="511"/>
      <c r="D130" s="511"/>
      <c r="E130" s="511"/>
      <c r="F130" s="511"/>
      <c r="G130" s="962" t="s">
        <v>934</v>
      </c>
      <c r="H130" s="963"/>
      <c r="I130" s="962" t="s">
        <v>934</v>
      </c>
      <c r="J130" s="963"/>
      <c r="K130" s="962" t="s">
        <v>934</v>
      </c>
      <c r="L130" s="963"/>
      <c r="M130" s="511"/>
      <c r="N130" s="511"/>
      <c r="O130" s="511"/>
      <c r="P130" s="511"/>
      <c r="Q130" s="511"/>
      <c r="R130" s="511"/>
      <c r="S130" s="511"/>
      <c r="T130" s="511"/>
    </row>
    <row r="131" spans="1:20" ht="18.600000000000001" customHeight="1" x14ac:dyDescent="0.3">
      <c r="B131" s="511"/>
      <c r="C131" s="511"/>
      <c r="D131" s="511"/>
      <c r="E131" s="511"/>
      <c r="F131" s="553" t="s">
        <v>933</v>
      </c>
      <c r="G131" s="557"/>
      <c r="H131" s="556"/>
      <c r="I131" s="557"/>
      <c r="J131" s="556"/>
      <c r="K131" s="557"/>
      <c r="L131" s="556"/>
      <c r="M131" s="511"/>
      <c r="N131" s="511"/>
      <c r="O131" s="511"/>
      <c r="P131" s="511"/>
      <c r="Q131" s="511"/>
      <c r="R131" s="511"/>
      <c r="S131" s="511"/>
      <c r="T131" s="511"/>
    </row>
    <row r="132" spans="1:20" ht="18.600000000000001" customHeight="1" x14ac:dyDescent="0.3">
      <c r="B132" s="511"/>
      <c r="C132" s="511"/>
      <c r="D132" s="511"/>
      <c r="E132" s="511"/>
      <c r="F132" s="553" t="s">
        <v>932</v>
      </c>
      <c r="G132" s="555"/>
      <c r="H132" s="554"/>
      <c r="I132" s="555"/>
      <c r="J132" s="554"/>
      <c r="K132" s="555"/>
      <c r="L132" s="554"/>
      <c r="M132" s="511"/>
      <c r="N132" s="511"/>
      <c r="O132" s="511"/>
      <c r="P132" s="511"/>
      <c r="Q132" s="511"/>
      <c r="R132" s="511"/>
      <c r="S132" s="511"/>
      <c r="T132" s="511"/>
    </row>
    <row r="133" spans="1:20" ht="18.600000000000001" customHeight="1" x14ac:dyDescent="0.3">
      <c r="B133" s="511"/>
      <c r="C133" s="511"/>
      <c r="D133" s="511"/>
      <c r="E133" s="511"/>
      <c r="F133" s="553" t="s">
        <v>931</v>
      </c>
      <c r="G133" s="552"/>
      <c r="H133" s="551"/>
      <c r="I133" s="552"/>
      <c r="J133" s="551"/>
      <c r="K133" s="552"/>
      <c r="L133" s="551"/>
      <c r="M133" s="511"/>
      <c r="N133" s="511"/>
      <c r="O133" s="511"/>
      <c r="P133" s="511"/>
      <c r="Q133" s="511"/>
      <c r="R133" s="511"/>
      <c r="S133" s="511"/>
      <c r="T133" s="511"/>
    </row>
    <row r="134" spans="1:20" ht="18.600000000000001" customHeight="1" x14ac:dyDescent="0.3">
      <c r="B134" s="511"/>
      <c r="C134" s="511"/>
      <c r="D134" s="511"/>
      <c r="E134" s="511"/>
      <c r="F134" s="550" t="s">
        <v>930</v>
      </c>
      <c r="G134" s="549">
        <f t="shared" ref="G134:L134" si="0">SUM(G131:G133)</f>
        <v>0</v>
      </c>
      <c r="H134" s="549">
        <f t="shared" si="0"/>
        <v>0</v>
      </c>
      <c r="I134" s="549">
        <f t="shared" si="0"/>
        <v>0</v>
      </c>
      <c r="J134" s="549">
        <f t="shared" si="0"/>
        <v>0</v>
      </c>
      <c r="K134" s="549">
        <f t="shared" si="0"/>
        <v>0</v>
      </c>
      <c r="L134" s="615">
        <f t="shared" si="0"/>
        <v>0</v>
      </c>
      <c r="M134" s="511"/>
      <c r="N134" s="511"/>
      <c r="O134" s="511"/>
      <c r="P134" s="511"/>
      <c r="Q134" s="511"/>
      <c r="R134" s="511"/>
      <c r="S134" s="511"/>
      <c r="T134" s="511"/>
    </row>
    <row r="135" spans="1:20" ht="18.600000000000001" customHeight="1" x14ac:dyDescent="0.3"/>
    <row r="136" spans="1:20" ht="7.5" customHeight="1" x14ac:dyDescent="0.3"/>
    <row r="137" spans="1:20" ht="24.6" customHeight="1" x14ac:dyDescent="0.3">
      <c r="A137" s="926" t="s">
        <v>1045</v>
      </c>
      <c r="B137" s="926"/>
      <c r="C137" s="926"/>
      <c r="D137" s="926"/>
      <c r="E137" s="926"/>
      <c r="F137" s="926"/>
      <c r="G137" s="926"/>
      <c r="H137" s="926"/>
      <c r="I137" s="926"/>
      <c r="J137" s="926"/>
      <c r="K137" s="926"/>
      <c r="L137" s="926"/>
      <c r="M137" s="926"/>
      <c r="N137" s="926"/>
      <c r="O137" s="926"/>
      <c r="P137" s="926"/>
      <c r="Q137" s="926"/>
      <c r="R137" s="926"/>
      <c r="S137" s="926"/>
      <c r="T137" s="926"/>
    </row>
    <row r="138" spans="1:20" ht="18.600000000000001" customHeight="1" x14ac:dyDescent="0.3"/>
    <row r="139" spans="1:20" ht="18.600000000000001" customHeight="1" x14ac:dyDescent="0.3">
      <c r="A139" s="496" t="s">
        <v>1037</v>
      </c>
    </row>
    <row r="140" spans="1:20" ht="18.600000000000001" customHeight="1" x14ac:dyDescent="0.3"/>
    <row r="141" spans="1:20" ht="18.600000000000001" customHeight="1" x14ac:dyDescent="0.3">
      <c r="A141" s="546" t="s">
        <v>1038</v>
      </c>
      <c r="B141" s="546"/>
      <c r="C141" s="546"/>
      <c r="D141" s="546"/>
      <c r="E141" s="548">
        <f>'I. Questionario nazionale'!H39+'I. Questionario nazionale'!J39+'I. Questionario nazionale'!H42+'I. Questionario nazionale'!J42</f>
        <v>0</v>
      </c>
      <c r="L141" s="454"/>
    </row>
    <row r="142" spans="1:20" ht="22.95" customHeight="1" x14ac:dyDescent="0.3">
      <c r="A142" s="985" t="s">
        <v>1039</v>
      </c>
      <c r="B142" s="985"/>
      <c r="C142" s="985"/>
      <c r="D142" s="985"/>
      <c r="E142" s="985"/>
      <c r="F142" s="985"/>
      <c r="G142" s="985"/>
      <c r="H142" s="985"/>
      <c r="I142" s="546" t="s">
        <v>9</v>
      </c>
      <c r="J142" s="344" t="b">
        <v>0</v>
      </c>
      <c r="K142" s="546" t="s">
        <v>8</v>
      </c>
      <c r="L142" s="344" t="b">
        <v>0</v>
      </c>
      <c r="M142" s="986" t="s">
        <v>929</v>
      </c>
      <c r="N142" s="986"/>
      <c r="O142" s="986"/>
      <c r="P142" s="987"/>
      <c r="Q142" s="547" t="s">
        <v>872</v>
      </c>
    </row>
    <row r="143" spans="1:20" ht="30.6" customHeight="1" x14ac:dyDescent="0.3">
      <c r="A143" s="985" t="s">
        <v>1040</v>
      </c>
      <c r="B143" s="985"/>
      <c r="C143" s="985"/>
      <c r="D143" s="985"/>
      <c r="E143" s="985"/>
      <c r="F143" s="985"/>
      <c r="G143" s="985"/>
      <c r="H143" s="985"/>
      <c r="I143" s="546" t="s">
        <v>9</v>
      </c>
      <c r="J143" s="344" t="b">
        <v>0</v>
      </c>
      <c r="K143" s="546" t="s">
        <v>8</v>
      </c>
      <c r="L143" s="344" t="b">
        <v>0</v>
      </c>
      <c r="M143" s="986" t="s">
        <v>928</v>
      </c>
      <c r="N143" s="986"/>
      <c r="O143" s="986"/>
      <c r="P143" s="987"/>
      <c r="Q143" s="545" t="s">
        <v>726</v>
      </c>
    </row>
    <row r="144" spans="1:20" ht="30.6" customHeight="1" x14ac:dyDescent="0.3">
      <c r="A144" s="985" t="s">
        <v>1041</v>
      </c>
      <c r="B144" s="985"/>
      <c r="C144" s="985"/>
      <c r="D144" s="985"/>
      <c r="E144" s="985"/>
      <c r="F144" s="985"/>
      <c r="G144" s="985"/>
      <c r="H144" s="985"/>
      <c r="I144" s="546" t="s">
        <v>9</v>
      </c>
      <c r="J144" s="344" t="b">
        <v>0</v>
      </c>
      <c r="K144" s="546" t="s">
        <v>8</v>
      </c>
      <c r="L144" s="344" t="b">
        <v>0</v>
      </c>
      <c r="M144" s="986" t="s">
        <v>928</v>
      </c>
      <c r="N144" s="986"/>
      <c r="O144" s="986"/>
      <c r="P144" s="987"/>
      <c r="Q144" s="545" t="s">
        <v>726</v>
      </c>
    </row>
    <row r="145" spans="1:20" ht="18.600000000000001" customHeight="1" x14ac:dyDescent="0.3">
      <c r="M145"/>
    </row>
    <row r="146" spans="1:20" ht="18.600000000000001" customHeight="1" x14ac:dyDescent="0.3">
      <c r="A146" s="496" t="s">
        <v>1042</v>
      </c>
    </row>
    <row r="147" spans="1:20" ht="18.600000000000001" customHeight="1" x14ac:dyDescent="0.3">
      <c r="A147" s="486"/>
      <c r="B147" s="486"/>
      <c r="C147" s="486"/>
      <c r="D147" s="486"/>
      <c r="E147" s="486"/>
      <c r="F147" s="486"/>
      <c r="J147" s="996"/>
      <c r="K147" s="996"/>
      <c r="L147" s="996"/>
      <c r="M147" s="996"/>
      <c r="N147" s="996"/>
      <c r="O147" s="996"/>
      <c r="P147" s="996"/>
      <c r="Q147" s="996"/>
      <c r="R147" s="996"/>
      <c r="S147" s="996"/>
      <c r="T147" s="486"/>
    </row>
    <row r="148" spans="1:20" ht="25.2" customHeight="1" x14ac:dyDescent="0.3">
      <c r="A148" s="994" t="s">
        <v>927</v>
      </c>
      <c r="B148" s="994"/>
      <c r="C148" s="994"/>
      <c r="D148" s="994"/>
      <c r="E148" s="994"/>
      <c r="F148" s="994"/>
      <c r="G148" s="994"/>
      <c r="H148" s="994"/>
      <c r="I148" s="486" t="s">
        <v>9</v>
      </c>
      <c r="J148" s="298" t="b">
        <v>0</v>
      </c>
      <c r="K148" s="486" t="s">
        <v>8</v>
      </c>
      <c r="L148" s="298" t="b">
        <v>0</v>
      </c>
      <c r="M148" s="544"/>
      <c r="N148" s="995"/>
      <c r="O148" s="995"/>
      <c r="P148" s="995"/>
      <c r="Q148" s="995"/>
      <c r="R148" s="995"/>
      <c r="S148" s="995"/>
      <c r="T148" s="486"/>
    </row>
    <row r="149" spans="1:20" ht="25.2" customHeight="1" x14ac:dyDescent="0.3">
      <c r="A149" s="998" t="s">
        <v>926</v>
      </c>
      <c r="B149" s="998"/>
      <c r="C149" s="998"/>
      <c r="D149" s="999" t="s">
        <v>872</v>
      </c>
      <c r="E149" s="1000"/>
      <c r="F149" s="1000"/>
      <c r="G149" s="1000"/>
      <c r="H149" s="1000"/>
      <c r="I149" s="1000"/>
      <c r="J149" s="1000"/>
      <c r="K149" s="1000"/>
      <c r="L149" s="1001"/>
      <c r="M149" s="542"/>
      <c r="N149" s="542"/>
      <c r="O149" s="542"/>
      <c r="P149" s="542"/>
      <c r="Q149" s="542"/>
      <c r="R149" s="542"/>
      <c r="S149" s="542"/>
      <c r="T149" s="486"/>
    </row>
    <row r="150" spans="1:20" ht="25.2" customHeight="1" x14ac:dyDescent="0.3">
      <c r="A150" s="543"/>
      <c r="B150" s="543"/>
      <c r="C150" s="543"/>
      <c r="D150" s="543"/>
      <c r="E150" s="543"/>
      <c r="F150" s="543"/>
      <c r="G150" s="543"/>
      <c r="H150" s="543"/>
      <c r="I150" s="543"/>
      <c r="J150" s="543"/>
      <c r="K150" s="543"/>
      <c r="L150" s="542"/>
      <c r="M150" s="542"/>
      <c r="N150" s="542"/>
      <c r="O150" s="542"/>
      <c r="P150" s="542"/>
      <c r="Q150" s="542"/>
      <c r="R150" s="542"/>
      <c r="S150" s="542"/>
      <c r="T150" s="486"/>
    </row>
    <row r="151" spans="1:20" ht="25.2" customHeight="1" x14ac:dyDescent="0.3">
      <c r="A151" s="496" t="s">
        <v>1043</v>
      </c>
      <c r="E151" s="541"/>
      <c r="F151" s="541"/>
      <c r="G151" s="541"/>
      <c r="H151" s="541"/>
      <c r="I151" s="541"/>
      <c r="J151" s="541"/>
      <c r="K151" s="541"/>
      <c r="L151" s="542"/>
      <c r="M151" s="542"/>
      <c r="N151" s="542"/>
      <c r="O151" s="542"/>
      <c r="P151" s="542"/>
      <c r="Q151" s="542"/>
      <c r="R151" s="542"/>
      <c r="S151" s="542"/>
      <c r="T151" s="486"/>
    </row>
    <row r="152" spans="1:20" ht="18.600000000000001" customHeight="1" x14ac:dyDescent="0.3">
      <c r="A152" s="529"/>
      <c r="B152" s="529"/>
      <c r="C152" s="529"/>
      <c r="D152" s="529"/>
      <c r="E152" s="529"/>
      <c r="F152" s="529"/>
      <c r="G152" s="529"/>
      <c r="H152" s="541"/>
      <c r="I152" s="541"/>
      <c r="J152" s="541"/>
      <c r="K152" s="541"/>
      <c r="L152" s="541"/>
      <c r="M152" s="541"/>
      <c r="N152" s="541"/>
      <c r="O152" s="541"/>
      <c r="P152" s="541"/>
      <c r="Q152" s="541"/>
      <c r="R152" s="541"/>
      <c r="S152" s="541"/>
    </row>
    <row r="153" spans="1:20" ht="18.600000000000001" customHeight="1" x14ac:dyDescent="0.3">
      <c r="A153" s="994" t="s">
        <v>925</v>
      </c>
      <c r="B153" s="994"/>
      <c r="C153" s="994"/>
      <c r="D153" s="994"/>
      <c r="E153" s="994"/>
      <c r="F153" s="994"/>
      <c r="G153" s="994"/>
      <c r="H153" s="994"/>
      <c r="I153" s="994"/>
      <c r="J153" s="486" t="s">
        <v>9</v>
      </c>
      <c r="K153" s="298" t="b">
        <v>0</v>
      </c>
      <c r="L153" s="486" t="s">
        <v>8</v>
      </c>
      <c r="M153" s="298" t="b">
        <v>0</v>
      </c>
      <c r="N153" s="541"/>
      <c r="O153" s="541"/>
      <c r="P153" s="541"/>
      <c r="Q153" s="541"/>
      <c r="R153" s="541"/>
      <c r="S153" s="541"/>
    </row>
    <row r="154" spans="1:20" ht="18.600000000000001" customHeight="1" x14ac:dyDescent="0.3">
      <c r="A154" s="496"/>
      <c r="G154" s="486"/>
      <c r="H154" s="497"/>
      <c r="I154" s="486"/>
      <c r="J154" s="497"/>
    </row>
    <row r="155" spans="1:20" ht="18.600000000000001" customHeight="1" x14ac:dyDescent="0.3">
      <c r="A155" s="496" t="s">
        <v>1044</v>
      </c>
      <c r="G155" s="486" t="s">
        <v>9</v>
      </c>
      <c r="H155" s="298" t="b">
        <v>0</v>
      </c>
      <c r="I155" s="486" t="s">
        <v>8</v>
      </c>
      <c r="J155" s="298" t="b">
        <v>0</v>
      </c>
    </row>
    <row r="156" spans="1:20" ht="18.600000000000001" customHeight="1" x14ac:dyDescent="0.3"/>
    <row r="157" spans="1:20" ht="25.5" customHeight="1" x14ac:dyDescent="0.3">
      <c r="G157" s="990" t="s">
        <v>924</v>
      </c>
      <c r="H157" s="990"/>
      <c r="I157" s="954" t="s">
        <v>923</v>
      </c>
      <c r="J157" s="954"/>
      <c r="K157" s="954"/>
      <c r="L157" s="954"/>
      <c r="M157" s="954"/>
      <c r="N157" s="954" t="s">
        <v>922</v>
      </c>
      <c r="O157" s="954"/>
      <c r="P157" s="954"/>
      <c r="Q157" s="954"/>
      <c r="R157" s="954"/>
    </row>
    <row r="158" spans="1:20" ht="18.600000000000001" customHeight="1" x14ac:dyDescent="0.3">
      <c r="G158" s="990"/>
      <c r="H158" s="990"/>
      <c r="I158" s="991" t="s">
        <v>921</v>
      </c>
      <c r="J158" s="992"/>
      <c r="K158" s="992"/>
      <c r="L158" s="993" t="s">
        <v>26</v>
      </c>
      <c r="M158" s="993"/>
      <c r="N158" s="993" t="s">
        <v>921</v>
      </c>
      <c r="O158" s="993"/>
      <c r="P158" s="993"/>
      <c r="Q158" s="540" t="s">
        <v>26</v>
      </c>
      <c r="R158" s="539"/>
    </row>
    <row r="159" spans="1:20" ht="18.600000000000001" customHeight="1" x14ac:dyDescent="0.3">
      <c r="C159" s="537"/>
      <c r="D159" s="537"/>
      <c r="E159" s="538"/>
      <c r="F159" s="536" t="s">
        <v>920</v>
      </c>
      <c r="G159" s="997">
        <f>'I. Questionario nazionale'!F73</f>
        <v>0</v>
      </c>
      <c r="H159" s="997"/>
      <c r="I159" s="969"/>
      <c r="J159" s="974"/>
      <c r="K159" s="970"/>
      <c r="L159" s="969"/>
      <c r="M159" s="970"/>
      <c r="N159" s="969"/>
      <c r="O159" s="974"/>
      <c r="P159" s="970"/>
      <c r="Q159" s="969"/>
      <c r="R159" s="970"/>
    </row>
    <row r="160" spans="1:20" ht="18.600000000000001" customHeight="1" x14ac:dyDescent="0.3">
      <c r="B160" s="537"/>
      <c r="C160" s="537"/>
      <c r="D160" s="537"/>
      <c r="E160" s="537"/>
      <c r="F160" s="536" t="s">
        <v>919</v>
      </c>
      <c r="G160" s="997">
        <f>'I. Questionario nazionale'!F76</f>
        <v>0</v>
      </c>
      <c r="H160" s="997"/>
      <c r="I160" s="969"/>
      <c r="J160" s="974"/>
      <c r="K160" s="970"/>
      <c r="L160" s="969"/>
      <c r="M160" s="970"/>
      <c r="N160" s="969"/>
      <c r="O160" s="974"/>
      <c r="P160" s="970"/>
      <c r="Q160" s="969"/>
      <c r="R160" s="970"/>
    </row>
    <row r="161" spans="1:20" ht="18.600000000000001" customHeight="1" x14ac:dyDescent="0.3"/>
    <row r="162" spans="1:20" ht="18.600000000000001" customHeight="1" x14ac:dyDescent="0.3"/>
    <row r="163" spans="1:20" ht="25.2" customHeight="1" x14ac:dyDescent="0.3">
      <c r="A163" s="926" t="s">
        <v>1050</v>
      </c>
      <c r="B163" s="926"/>
      <c r="C163" s="926"/>
      <c r="D163" s="926"/>
      <c r="E163" s="926"/>
      <c r="F163" s="926"/>
      <c r="G163" s="926"/>
      <c r="H163" s="926"/>
      <c r="I163" s="926"/>
      <c r="J163" s="926"/>
      <c r="K163" s="926"/>
      <c r="L163" s="926"/>
      <c r="M163" s="926"/>
      <c r="N163" s="926"/>
      <c r="O163" s="926"/>
      <c r="P163" s="926"/>
      <c r="Q163" s="926"/>
      <c r="R163" s="926"/>
      <c r="S163" s="926"/>
      <c r="T163" s="926"/>
    </row>
    <row r="164" spans="1:20" ht="18.600000000000001" customHeight="1" x14ac:dyDescent="0.3">
      <c r="A164" s="485"/>
      <c r="B164" s="511"/>
      <c r="C164" s="511"/>
      <c r="D164" s="511"/>
      <c r="E164" s="511"/>
      <c r="F164" s="511"/>
      <c r="G164" s="511"/>
      <c r="H164" s="511"/>
      <c r="I164" s="511"/>
      <c r="J164" s="511"/>
      <c r="K164" s="511"/>
      <c r="L164" s="511"/>
      <c r="M164" s="511"/>
      <c r="N164" s="511"/>
      <c r="O164" s="511"/>
      <c r="P164" s="511"/>
      <c r="Q164" s="511"/>
      <c r="R164" s="511"/>
      <c r="S164" s="511"/>
      <c r="T164" s="511"/>
    </row>
    <row r="165" spans="1:20" ht="18.600000000000001" customHeight="1" x14ac:dyDescent="0.3">
      <c r="A165" s="535" t="s">
        <v>1046</v>
      </c>
      <c r="B165" s="511"/>
      <c r="C165" s="511"/>
      <c r="D165" s="511"/>
      <c r="E165" s="511"/>
      <c r="F165" s="511"/>
      <c r="G165" s="511"/>
      <c r="H165" s="511"/>
      <c r="I165" s="511"/>
      <c r="J165" s="511"/>
      <c r="K165" s="511"/>
      <c r="L165" s="511"/>
      <c r="M165" s="511"/>
      <c r="N165" s="511"/>
      <c r="O165" s="511"/>
      <c r="P165" s="511"/>
      <c r="Q165" s="511"/>
      <c r="R165" s="511"/>
      <c r="S165" s="511"/>
      <c r="T165" s="511"/>
    </row>
    <row r="166" spans="1:20" ht="18.600000000000001" customHeight="1" x14ac:dyDescent="0.3">
      <c r="A166" s="534" t="s">
        <v>918</v>
      </c>
      <c r="B166" s="533"/>
      <c r="C166" s="533"/>
      <c r="D166" s="533"/>
      <c r="E166" s="533"/>
      <c r="F166" s="533"/>
      <c r="G166" s="533"/>
      <c r="H166" s="533"/>
      <c r="I166" s="533"/>
      <c r="J166" s="533"/>
      <c r="K166" s="533"/>
      <c r="L166" s="533"/>
      <c r="M166" s="511"/>
      <c r="N166" s="511"/>
      <c r="O166" s="511"/>
      <c r="P166" s="511"/>
      <c r="Q166" s="511"/>
      <c r="R166" s="511"/>
      <c r="S166" s="511"/>
      <c r="T166" s="511"/>
    </row>
    <row r="167" spans="1:20" ht="48.75" customHeight="1" x14ac:dyDescent="0.3">
      <c r="A167" s="1007" t="s">
        <v>917</v>
      </c>
      <c r="B167" s="1007"/>
      <c r="C167" s="1007"/>
      <c r="D167" s="1007"/>
      <c r="E167" s="1007"/>
      <c r="F167" s="1007"/>
      <c r="G167" s="1007"/>
      <c r="H167" s="1007"/>
      <c r="I167" s="1007"/>
      <c r="J167" s="1007"/>
      <c r="K167" s="1007"/>
      <c r="L167" s="1007"/>
      <c r="M167" s="511"/>
      <c r="N167" s="511"/>
      <c r="O167" s="511"/>
      <c r="P167" s="511"/>
      <c r="Q167" s="511"/>
      <c r="R167" s="511"/>
      <c r="S167" s="511"/>
      <c r="T167" s="511"/>
    </row>
    <row r="168" spans="1:20" ht="31.2" customHeight="1" x14ac:dyDescent="0.3">
      <c r="A168" s="1007"/>
      <c r="B168" s="1007"/>
      <c r="C168" s="1007"/>
      <c r="D168" s="1007"/>
      <c r="E168" s="1007"/>
      <c r="F168" s="1007"/>
      <c r="G168" s="1007"/>
      <c r="H168" s="1007"/>
      <c r="I168" s="1007"/>
      <c r="J168" s="1007"/>
      <c r="K168" s="1007"/>
      <c r="L168" s="1007"/>
      <c r="M168" s="511"/>
      <c r="N168" s="511"/>
      <c r="O168" s="511"/>
      <c r="P168" s="511"/>
      <c r="Q168" s="511"/>
      <c r="R168" s="511"/>
      <c r="S168" s="511"/>
      <c r="T168" s="511"/>
    </row>
    <row r="169" spans="1:20" ht="18.600000000000001" customHeight="1" x14ac:dyDescent="0.3">
      <c r="A169" s="511"/>
      <c r="B169" s="511"/>
      <c r="C169" s="511"/>
      <c r="D169" s="511"/>
      <c r="E169" s="511"/>
      <c r="F169" s="511"/>
      <c r="H169" s="532"/>
      <c r="I169" s="1008" t="s">
        <v>904</v>
      </c>
      <c r="J169" s="1009"/>
      <c r="K169" s="1005" t="s">
        <v>26</v>
      </c>
      <c r="L169" s="1005"/>
      <c r="P169" s="511"/>
      <c r="Q169" s="511"/>
      <c r="R169" s="511"/>
      <c r="S169" s="511"/>
      <c r="T169" s="511"/>
    </row>
    <row r="170" spans="1:20" ht="18.600000000000001" customHeight="1" x14ac:dyDescent="0.3">
      <c r="A170" s="880" t="s">
        <v>916</v>
      </c>
      <c r="B170" s="880"/>
      <c r="C170" s="880"/>
      <c r="D170" s="880"/>
      <c r="E170" s="880"/>
      <c r="F170" s="880"/>
      <c r="G170" s="880"/>
      <c r="H170" s="512" t="s">
        <v>901</v>
      </c>
      <c r="I170" s="1002"/>
      <c r="J170" s="1002"/>
      <c r="K170" s="1002"/>
      <c r="L170" s="1002"/>
      <c r="P170" s="511"/>
      <c r="Q170" s="511"/>
      <c r="R170" s="511"/>
      <c r="S170" s="511"/>
      <c r="T170" s="511"/>
    </row>
    <row r="171" spans="1:20" ht="18.600000000000001" customHeight="1" x14ac:dyDescent="0.3">
      <c r="A171" s="1006" t="s">
        <v>915</v>
      </c>
      <c r="B171" s="1006"/>
      <c r="C171" s="1006"/>
      <c r="D171" s="1006"/>
      <c r="E171" s="1006"/>
      <c r="F171" s="1006"/>
      <c r="G171" s="1006"/>
      <c r="H171" s="530"/>
      <c r="I171" s="529"/>
      <c r="J171" s="529"/>
      <c r="K171" s="529"/>
      <c r="L171" s="529"/>
      <c r="P171" s="511"/>
      <c r="Q171" s="511"/>
      <c r="R171" s="511"/>
      <c r="S171" s="511"/>
      <c r="T171" s="511"/>
    </row>
    <row r="172" spans="1:20" ht="18.600000000000001" customHeight="1" x14ac:dyDescent="0.3">
      <c r="A172" s="1003" t="s">
        <v>914</v>
      </c>
      <c r="B172" s="1003"/>
      <c r="C172" s="1003"/>
      <c r="D172" s="1003"/>
      <c r="E172" s="1003"/>
      <c r="F172" s="1003"/>
      <c r="G172" s="1003"/>
      <c r="H172" s="512" t="s">
        <v>901</v>
      </c>
      <c r="I172" s="1002"/>
      <c r="J172" s="1002"/>
      <c r="K172" s="1002"/>
      <c r="L172" s="1002"/>
      <c r="P172" s="511"/>
      <c r="Q172" s="511"/>
      <c r="R172" s="511"/>
      <c r="S172" s="511"/>
      <c r="T172" s="511"/>
    </row>
    <row r="173" spans="1:20" ht="18.600000000000001" customHeight="1" x14ac:dyDescent="0.3">
      <c r="A173" s="1003" t="s">
        <v>913</v>
      </c>
      <c r="B173" s="1003"/>
      <c r="C173" s="1003"/>
      <c r="D173" s="1003"/>
      <c r="E173" s="1003"/>
      <c r="F173" s="1003"/>
      <c r="G173" s="1003"/>
      <c r="H173" s="512" t="s">
        <v>901</v>
      </c>
      <c r="I173" s="1002"/>
      <c r="J173" s="1002"/>
      <c r="K173" s="1002"/>
      <c r="L173" s="1002"/>
      <c r="P173" s="511"/>
      <c r="Q173" s="511"/>
      <c r="R173" s="511"/>
      <c r="S173" s="511"/>
      <c r="T173" s="511"/>
    </row>
    <row r="174" spans="1:20" ht="18.600000000000001" customHeight="1" x14ac:dyDescent="0.3">
      <c r="A174" s="1003" t="s">
        <v>912</v>
      </c>
      <c r="B174" s="1003"/>
      <c r="C174" s="1003"/>
      <c r="D174" s="1003"/>
      <c r="E174" s="1003"/>
      <c r="F174" s="1003"/>
      <c r="G174" s="1003"/>
      <c r="H174" s="512" t="s">
        <v>901</v>
      </c>
      <c r="I174" s="1002"/>
      <c r="J174" s="1002"/>
      <c r="K174" s="1002"/>
      <c r="L174" s="1002"/>
      <c r="P174" s="511"/>
      <c r="Q174" s="511"/>
      <c r="R174" s="511"/>
      <c r="S174" s="511"/>
      <c r="T174" s="511"/>
    </row>
    <row r="175" spans="1:20" ht="18.600000000000001" customHeight="1" x14ac:dyDescent="0.3">
      <c r="A175" s="1003" t="s">
        <v>911</v>
      </c>
      <c r="B175" s="1003"/>
      <c r="C175" s="1003"/>
      <c r="D175" s="1003"/>
      <c r="E175" s="1003"/>
      <c r="F175" s="1003"/>
      <c r="G175" s="1003"/>
      <c r="H175" s="512" t="s">
        <v>901</v>
      </c>
      <c r="I175" s="1002"/>
      <c r="J175" s="1002"/>
      <c r="K175" s="1002"/>
      <c r="L175" s="1002"/>
      <c r="P175" s="511"/>
      <c r="Q175" s="511"/>
      <c r="R175" s="511"/>
      <c r="S175" s="511"/>
      <c r="T175" s="511"/>
    </row>
    <row r="176" spans="1:20" ht="31.95" customHeight="1" x14ac:dyDescent="0.3">
      <c r="A176" s="1003" t="s">
        <v>910</v>
      </c>
      <c r="B176" s="1003"/>
      <c r="C176" s="1003"/>
      <c r="D176" s="1003"/>
      <c r="E176" s="1003"/>
      <c r="F176" s="1003"/>
      <c r="G176" s="1003"/>
      <c r="H176" s="512" t="s">
        <v>901</v>
      </c>
      <c r="I176" s="1002"/>
      <c r="J176" s="1002"/>
      <c r="K176" s="1002"/>
      <c r="L176" s="1002"/>
      <c r="P176" s="511"/>
      <c r="Q176" s="511"/>
      <c r="R176" s="511"/>
      <c r="S176" s="511"/>
      <c r="T176" s="511"/>
    </row>
    <row r="177" spans="1:20" ht="0" hidden="1" customHeight="1" x14ac:dyDescent="0.3">
      <c r="A177" s="528"/>
      <c r="B177" s="528"/>
      <c r="C177" s="528"/>
      <c r="D177" s="528"/>
      <c r="E177" s="528"/>
      <c r="F177" s="528"/>
      <c r="G177" s="528"/>
      <c r="H177" s="527"/>
      <c r="I177" s="1002"/>
      <c r="J177" s="1002"/>
      <c r="K177" s="1002"/>
      <c r="L177" s="1002"/>
    </row>
    <row r="178" spans="1:20" ht="18.600000000000001" customHeight="1" x14ac:dyDescent="0.3">
      <c r="A178" s="1003" t="s">
        <v>909</v>
      </c>
      <c r="B178" s="1003"/>
      <c r="C178" s="1003"/>
      <c r="D178" s="1003"/>
      <c r="E178" s="1003"/>
      <c r="F178" s="1003"/>
      <c r="G178" s="1003"/>
      <c r="H178" s="512" t="s">
        <v>901</v>
      </c>
      <c r="I178" s="1002"/>
      <c r="J178" s="1002"/>
      <c r="K178" s="1002"/>
      <c r="L178" s="1002"/>
      <c r="P178" s="511"/>
      <c r="Q178" s="511"/>
      <c r="R178" s="511"/>
      <c r="S178" s="511"/>
      <c r="T178" s="511"/>
    </row>
    <row r="179" spans="1:20" ht="18.600000000000001" customHeight="1" x14ac:dyDescent="0.3">
      <c r="A179" s="492" t="s">
        <v>878</v>
      </c>
      <c r="B179" s="511"/>
      <c r="C179" s="511"/>
      <c r="D179" s="511"/>
      <c r="E179" s="511"/>
      <c r="F179" s="511"/>
      <c r="G179" s="511"/>
      <c r="H179" s="511"/>
      <c r="I179" s="511"/>
      <c r="J179" s="511"/>
      <c r="K179" s="511"/>
      <c r="L179" s="511"/>
      <c r="M179" s="511"/>
      <c r="N179" s="511"/>
      <c r="O179" s="511"/>
      <c r="P179" s="511"/>
      <c r="Q179" s="511"/>
      <c r="R179" s="511"/>
      <c r="S179" s="511"/>
      <c r="T179" s="511"/>
    </row>
    <row r="180" spans="1:20" ht="38.4" customHeight="1" x14ac:dyDescent="0.3">
      <c r="A180" s="1004" t="s">
        <v>908</v>
      </c>
      <c r="B180" s="1004"/>
      <c r="C180" s="1004"/>
      <c r="D180" s="1004"/>
      <c r="E180" s="1004"/>
      <c r="F180" s="1004"/>
      <c r="G180" s="1004"/>
      <c r="H180" s="1004"/>
      <c r="I180" s="1004"/>
      <c r="J180" s="1004"/>
      <c r="K180" s="1004"/>
      <c r="L180" s="1004"/>
      <c r="M180" s="491"/>
      <c r="N180" s="526"/>
      <c r="O180" s="526"/>
      <c r="P180" s="511"/>
      <c r="Q180" s="511"/>
      <c r="R180" s="511"/>
      <c r="S180" s="511"/>
      <c r="T180" s="511"/>
    </row>
    <row r="181" spans="1:20" ht="18.600000000000001" customHeight="1" x14ac:dyDescent="0.3">
      <c r="A181" s="491"/>
      <c r="B181" s="491"/>
      <c r="C181" s="491"/>
      <c r="D181" s="491"/>
      <c r="E181" s="491"/>
      <c r="F181" s="491"/>
      <c r="G181" s="491"/>
      <c r="H181" s="491"/>
      <c r="I181" s="491"/>
      <c r="J181" s="491"/>
      <c r="K181" s="491"/>
      <c r="L181" s="491"/>
      <c r="M181" s="491"/>
      <c r="N181" s="491"/>
      <c r="O181" s="491"/>
      <c r="P181" s="511"/>
      <c r="Q181" s="511"/>
      <c r="R181" s="511"/>
      <c r="S181" s="511"/>
      <c r="T181" s="511"/>
    </row>
    <row r="182" spans="1:20" ht="18.600000000000001" customHeight="1" x14ac:dyDescent="0.3">
      <c r="A182" s="859" t="s">
        <v>1047</v>
      </c>
      <c r="B182" s="859"/>
      <c r="C182" s="859"/>
      <c r="D182" s="859"/>
      <c r="E182" s="859"/>
      <c r="F182" s="859"/>
      <c r="G182" s="859"/>
      <c r="H182" s="859"/>
      <c r="I182" s="859"/>
      <c r="J182" s="859"/>
      <c r="K182" s="859"/>
      <c r="M182" s="497" t="b">
        <v>0</v>
      </c>
      <c r="Q182" s="511"/>
      <c r="R182" s="511"/>
      <c r="S182" s="511"/>
      <c r="T182" s="511"/>
    </row>
    <row r="183" spans="1:20" ht="18.600000000000001" customHeight="1" x14ac:dyDescent="0.3">
      <c r="A183" s="525"/>
      <c r="B183" s="525"/>
      <c r="C183" s="525"/>
      <c r="D183" s="525"/>
      <c r="E183" s="525"/>
      <c r="F183" s="525"/>
      <c r="G183" s="525"/>
      <c r="H183" s="525"/>
      <c r="I183" s="525"/>
      <c r="J183" s="525"/>
      <c r="K183" s="525"/>
      <c r="L183" s="491"/>
      <c r="M183" s="491"/>
      <c r="N183" s="491"/>
      <c r="O183" s="491"/>
      <c r="P183" s="511"/>
      <c r="Q183" s="511"/>
      <c r="R183" s="511"/>
      <c r="S183" s="511"/>
      <c r="T183" s="511"/>
    </row>
    <row r="184" spans="1:20" ht="18.600000000000001" customHeight="1" x14ac:dyDescent="0.3">
      <c r="A184" s="975" t="s">
        <v>907</v>
      </c>
      <c r="B184" s="975"/>
      <c r="C184" s="975"/>
      <c r="D184" s="975"/>
      <c r="E184" s="975"/>
      <c r="F184" s="975"/>
      <c r="G184" s="975"/>
      <c r="H184" s="975"/>
      <c r="I184" s="975"/>
      <c r="J184" s="975"/>
      <c r="K184" s="975"/>
      <c r="L184" s="486" t="s">
        <v>9</v>
      </c>
      <c r="M184" s="487" t="b">
        <v>0</v>
      </c>
      <c r="N184" s="486" t="s">
        <v>8</v>
      </c>
      <c r="O184" s="524" t="b">
        <v>0</v>
      </c>
      <c r="P184" s="511"/>
      <c r="Q184" s="511"/>
      <c r="R184" s="511"/>
      <c r="S184" s="511"/>
      <c r="T184" s="511"/>
    </row>
    <row r="185" spans="1:20" ht="13.95" customHeight="1" x14ac:dyDescent="0.3">
      <c r="A185" s="522"/>
      <c r="B185" s="522"/>
      <c r="C185" s="522"/>
      <c r="D185" s="522"/>
      <c r="E185" s="522"/>
      <c r="F185" s="522"/>
      <c r="G185" s="522"/>
      <c r="H185" s="522"/>
      <c r="I185" s="522"/>
      <c r="J185" s="522"/>
      <c r="K185" s="522"/>
      <c r="L185" s="491"/>
      <c r="M185" s="491"/>
      <c r="N185" s="491"/>
      <c r="O185" s="491"/>
      <c r="P185" s="511"/>
      <c r="Q185" s="511"/>
      <c r="R185" s="511"/>
      <c r="S185" s="511"/>
      <c r="T185" s="511"/>
    </row>
    <row r="186" spans="1:20" ht="18.600000000000001" customHeight="1" x14ac:dyDescent="0.3">
      <c r="A186" s="975" t="s">
        <v>906</v>
      </c>
      <c r="B186" s="975"/>
      <c r="C186" s="975"/>
      <c r="D186" s="975"/>
      <c r="E186" s="1010"/>
      <c r="F186" s="1016"/>
      <c r="G186" s="1017"/>
      <c r="H186" s="523"/>
      <c r="I186" s="523"/>
      <c r="J186" s="523"/>
      <c r="K186" s="523"/>
      <c r="L186" s="523"/>
      <c r="M186" s="523"/>
      <c r="N186" s="523"/>
      <c r="O186" s="491"/>
      <c r="P186" s="511"/>
      <c r="Q186" s="511"/>
      <c r="R186" s="511"/>
      <c r="S186" s="511"/>
      <c r="T186" s="511"/>
    </row>
    <row r="187" spans="1:20" ht="18.600000000000001" customHeight="1" x14ac:dyDescent="0.3">
      <c r="A187" s="522"/>
      <c r="B187" s="522"/>
      <c r="C187" s="522"/>
      <c r="D187" s="522"/>
      <c r="E187" s="522"/>
      <c r="F187" s="522"/>
      <c r="G187" s="522"/>
      <c r="H187" s="522"/>
      <c r="I187" s="522"/>
      <c r="J187" s="522"/>
      <c r="K187" s="522"/>
      <c r="L187" s="491"/>
      <c r="M187" s="491"/>
      <c r="N187" s="491"/>
      <c r="O187" s="491"/>
      <c r="P187" s="511"/>
      <c r="Q187" s="511"/>
      <c r="R187" s="511"/>
      <c r="S187" s="511"/>
      <c r="T187" s="511"/>
    </row>
    <row r="188" spans="1:20" ht="18.600000000000001" customHeight="1" x14ac:dyDescent="0.3">
      <c r="A188" s="485" t="s">
        <v>1048</v>
      </c>
      <c r="B188" s="511"/>
      <c r="C188" s="511"/>
      <c r="D188" s="522"/>
      <c r="E188" s="522"/>
      <c r="F188" s="522"/>
      <c r="G188" s="522"/>
      <c r="H188" s="522"/>
      <c r="I188" s="522"/>
      <c r="J188" s="522"/>
      <c r="K188" s="522"/>
      <c r="L188" s="491"/>
      <c r="M188" s="491"/>
      <c r="N188" s="491"/>
      <c r="O188" s="491"/>
      <c r="P188" s="511"/>
      <c r="Q188" s="511"/>
      <c r="R188" s="511"/>
      <c r="S188" s="511"/>
      <c r="T188" s="511"/>
    </row>
    <row r="189" spans="1:20" ht="18.600000000000001" customHeight="1" x14ac:dyDescent="0.3">
      <c r="A189" s="521" t="s">
        <v>905</v>
      </c>
      <c r="B189" s="511"/>
      <c r="C189" s="511"/>
      <c r="D189" s="511"/>
      <c r="E189" s="511"/>
      <c r="F189" s="511"/>
      <c r="G189" s="511"/>
      <c r="H189" s="511"/>
      <c r="I189" s="511"/>
      <c r="J189" s="511"/>
      <c r="K189" s="511"/>
      <c r="L189" s="511"/>
      <c r="M189" s="511"/>
      <c r="N189" s="511"/>
      <c r="O189" s="511"/>
      <c r="P189" s="511"/>
      <c r="Q189" s="511"/>
      <c r="R189" s="511"/>
      <c r="S189" s="511"/>
      <c r="T189" s="511"/>
    </row>
    <row r="190" spans="1:20" ht="18.600000000000001" customHeight="1" x14ac:dyDescent="0.3">
      <c r="A190" s="511"/>
      <c r="B190" s="511"/>
      <c r="C190" s="511"/>
      <c r="D190" s="511"/>
      <c r="E190" s="511"/>
      <c r="F190" s="511"/>
      <c r="G190" s="511"/>
      <c r="H190" s="511"/>
      <c r="I190" s="511"/>
      <c r="J190" s="511"/>
      <c r="K190" s="511"/>
      <c r="L190" s="1011" t="s">
        <v>904</v>
      </c>
      <c r="M190" s="1012"/>
      <c r="N190" s="1011" t="s">
        <v>26</v>
      </c>
      <c r="O190" s="1012"/>
      <c r="P190" s="511"/>
      <c r="Q190" s="511"/>
      <c r="R190" s="511"/>
      <c r="S190" s="511"/>
      <c r="T190" s="511"/>
    </row>
    <row r="191" spans="1:20" ht="18.600000000000001" customHeight="1" x14ac:dyDescent="0.3">
      <c r="A191" s="896" t="s">
        <v>903</v>
      </c>
      <c r="B191" s="897"/>
      <c r="C191" s="897"/>
      <c r="D191" s="897"/>
      <c r="E191" s="897"/>
      <c r="F191" s="898"/>
      <c r="G191" s="520" t="s">
        <v>8</v>
      </c>
      <c r="H191" s="519" t="b">
        <v>0</v>
      </c>
      <c r="I191" s="518" t="s">
        <v>9</v>
      </c>
      <c r="J191" s="517" t="b">
        <v>0</v>
      </c>
      <c r="K191" s="512" t="s">
        <v>901</v>
      </c>
      <c r="L191" s="1002"/>
      <c r="M191" s="1002"/>
      <c r="N191" s="1002"/>
      <c r="O191" s="1002"/>
      <c r="P191" s="511"/>
      <c r="Q191" s="511"/>
      <c r="R191" s="511"/>
      <c r="S191" s="511"/>
      <c r="T191" s="511"/>
    </row>
    <row r="192" spans="1:20" ht="29.4" customHeight="1" x14ac:dyDescent="0.3">
      <c r="A192" s="1013" t="s">
        <v>902</v>
      </c>
      <c r="B192" s="1014"/>
      <c r="C192" s="1014"/>
      <c r="D192" s="1014"/>
      <c r="E192" s="1014"/>
      <c r="F192" s="1015"/>
      <c r="G192" s="516" t="s">
        <v>8</v>
      </c>
      <c r="H192" s="515" t="b">
        <v>0</v>
      </c>
      <c r="I192" s="514" t="s">
        <v>9</v>
      </c>
      <c r="J192" s="513" t="b">
        <v>0</v>
      </c>
      <c r="K192" s="512" t="s">
        <v>901</v>
      </c>
      <c r="L192" s="1002"/>
      <c r="M192" s="1002"/>
      <c r="N192" s="1002"/>
      <c r="O192" s="1002"/>
      <c r="P192" s="511"/>
      <c r="Q192" s="511"/>
      <c r="R192" s="511"/>
      <c r="S192" s="511"/>
      <c r="T192" s="511"/>
    </row>
    <row r="193" spans="1:20" ht="18.600000000000001" customHeight="1" x14ac:dyDescent="0.3">
      <c r="A193" s="492" t="s">
        <v>878</v>
      </c>
      <c r="B193" s="511"/>
      <c r="C193" s="511"/>
      <c r="D193" s="511"/>
      <c r="E193" s="511"/>
      <c r="F193" s="511"/>
      <c r="G193" s="511"/>
      <c r="H193" s="511"/>
      <c r="I193" s="511"/>
      <c r="J193" s="511"/>
      <c r="K193" s="511"/>
      <c r="L193" s="511"/>
      <c r="M193" s="511"/>
      <c r="N193" s="511"/>
      <c r="O193" s="511"/>
      <c r="P193" s="511"/>
      <c r="Q193" s="511"/>
      <c r="R193" s="511"/>
      <c r="S193" s="511"/>
      <c r="T193" s="511"/>
    </row>
    <row r="194" spans="1:20" ht="18.600000000000001" customHeight="1" x14ac:dyDescent="0.3">
      <c r="A194" s="492" t="s">
        <v>900</v>
      </c>
      <c r="B194" s="511"/>
      <c r="C194" s="511"/>
      <c r="D194" s="511"/>
      <c r="E194" s="511"/>
      <c r="F194" s="511"/>
      <c r="G194" s="511"/>
      <c r="H194" s="511"/>
      <c r="I194" s="511"/>
      <c r="J194" s="511"/>
      <c r="K194" s="511"/>
      <c r="L194" s="511"/>
      <c r="M194" s="511"/>
      <c r="N194" s="511"/>
      <c r="O194" s="511"/>
      <c r="P194" s="511"/>
      <c r="Q194" s="511"/>
      <c r="R194" s="511"/>
      <c r="S194" s="511"/>
      <c r="T194" s="511"/>
    </row>
    <row r="195" spans="1:20" ht="18.600000000000001" customHeight="1" x14ac:dyDescent="0.3">
      <c r="B195" s="511"/>
      <c r="C195" s="511"/>
      <c r="D195" s="511"/>
      <c r="E195" s="511"/>
      <c r="F195" s="511"/>
      <c r="G195" s="511"/>
      <c r="H195" s="511"/>
      <c r="I195" s="511"/>
      <c r="J195" s="511"/>
      <c r="K195" s="511"/>
      <c r="L195" s="511"/>
      <c r="M195" s="511"/>
      <c r="N195" s="511"/>
      <c r="O195" s="511"/>
      <c r="P195" s="511"/>
      <c r="Q195" s="511"/>
      <c r="R195" s="511"/>
      <c r="S195" s="511"/>
      <c r="T195" s="511"/>
    </row>
    <row r="196" spans="1:20" s="499" customFormat="1" ht="24.6" hidden="1" customHeight="1" x14ac:dyDescent="0.3">
      <c r="A196" s="1018" t="s">
        <v>899</v>
      </c>
      <c r="B196" s="1018"/>
      <c r="C196" s="1018"/>
      <c r="D196" s="1018"/>
      <c r="E196" s="1018"/>
      <c r="F196" s="1018"/>
      <c r="G196" s="1018"/>
      <c r="H196" s="1018"/>
      <c r="I196" s="1018"/>
      <c r="J196" s="1018"/>
      <c r="K196" s="1018"/>
      <c r="L196" s="1018"/>
      <c r="M196" s="1018"/>
      <c r="N196" s="1018"/>
      <c r="O196" s="1018"/>
      <c r="P196" s="1018"/>
      <c r="Q196" s="1018"/>
      <c r="R196" s="1018"/>
      <c r="S196" s="1018"/>
      <c r="T196" s="1018"/>
    </row>
    <row r="197" spans="1:20" s="499" customFormat="1" ht="18.600000000000001" hidden="1" customHeight="1" x14ac:dyDescent="0.3">
      <c r="L197" s="500"/>
      <c r="M197" s="500"/>
      <c r="N197" s="500"/>
      <c r="O197" s="500"/>
    </row>
    <row r="198" spans="1:20" s="506" customFormat="1" ht="18.600000000000001" hidden="1" customHeight="1" x14ac:dyDescent="0.3">
      <c r="A198" s="510" t="s">
        <v>898</v>
      </c>
      <c r="K198" s="509" t="s">
        <v>9</v>
      </c>
      <c r="L198" s="508" t="b">
        <v>0</v>
      </c>
      <c r="M198" s="509" t="s">
        <v>8</v>
      </c>
      <c r="N198" s="508" t="b">
        <v>0</v>
      </c>
      <c r="O198" s="507"/>
    </row>
    <row r="199" spans="1:20" s="499" customFormat="1" ht="18.600000000000001" hidden="1" customHeight="1" x14ac:dyDescent="0.3">
      <c r="L199" s="500"/>
      <c r="M199" s="500"/>
      <c r="N199" s="500"/>
      <c r="O199" s="500"/>
    </row>
    <row r="200" spans="1:20" s="506" customFormat="1" ht="34.200000000000003" hidden="1" customHeight="1" x14ac:dyDescent="0.3">
      <c r="A200" s="1019" t="s">
        <v>897</v>
      </c>
      <c r="B200" s="1019"/>
      <c r="C200" s="1019"/>
      <c r="D200" s="1019"/>
      <c r="E200" s="1019"/>
      <c r="F200" s="1019"/>
      <c r="G200" s="1019"/>
      <c r="H200" s="1019"/>
      <c r="I200" s="1019"/>
      <c r="J200" s="1019"/>
      <c r="K200" s="1019"/>
      <c r="L200" s="1019"/>
      <c r="M200" s="1019"/>
      <c r="N200" s="1019"/>
      <c r="O200" s="1019"/>
      <c r="P200" s="1019"/>
      <c r="Q200" s="1019"/>
      <c r="R200" s="1019"/>
      <c r="S200" s="1019"/>
      <c r="T200" s="1019"/>
    </row>
    <row r="201" spans="1:20" s="499" customFormat="1" ht="18.600000000000001" hidden="1" customHeight="1" x14ac:dyDescent="0.3">
      <c r="L201" s="500"/>
      <c r="M201" s="500"/>
      <c r="N201" s="500"/>
      <c r="O201" s="500"/>
    </row>
    <row r="202" spans="1:20" s="499" customFormat="1" ht="18.600000000000001" hidden="1" customHeight="1" x14ac:dyDescent="0.3">
      <c r="A202" s="1020" t="s">
        <v>758</v>
      </c>
      <c r="B202" s="1021"/>
      <c r="C202" s="1021"/>
      <c r="D202" s="1021"/>
      <c r="E202" s="1021"/>
      <c r="F202" s="1021"/>
      <c r="G202" s="505" t="b">
        <v>0</v>
      </c>
      <c r="L202" s="500"/>
      <c r="M202" s="500"/>
      <c r="N202" s="500"/>
      <c r="O202" s="500"/>
    </row>
    <row r="203" spans="1:20" s="499" customFormat="1" ht="18.600000000000001" hidden="1" customHeight="1" x14ac:dyDescent="0.3">
      <c r="A203" s="1022" t="s">
        <v>759</v>
      </c>
      <c r="B203" s="1023"/>
      <c r="C203" s="1023"/>
      <c r="D203" s="1023"/>
      <c r="E203" s="1023"/>
      <c r="F203" s="1023"/>
      <c r="G203" s="503" t="b">
        <v>0</v>
      </c>
      <c r="L203" s="500"/>
      <c r="M203" s="500"/>
      <c r="N203" s="500"/>
      <c r="O203" s="500"/>
    </row>
    <row r="204" spans="1:20" s="499" customFormat="1" ht="18.600000000000001" hidden="1" customHeight="1" x14ac:dyDescent="0.3">
      <c r="A204" s="1022" t="s">
        <v>760</v>
      </c>
      <c r="B204" s="1023"/>
      <c r="C204" s="1023"/>
      <c r="D204" s="1023"/>
      <c r="E204" s="1023"/>
      <c r="F204" s="1023"/>
      <c r="G204" s="503" t="b">
        <v>0</v>
      </c>
      <c r="L204" s="500"/>
      <c r="M204" s="500"/>
      <c r="N204" s="500"/>
      <c r="O204" s="500"/>
    </row>
    <row r="205" spans="1:20" s="499" customFormat="1" ht="18.600000000000001" hidden="1" customHeight="1" x14ac:dyDescent="0.3">
      <c r="A205" s="1022" t="s">
        <v>761</v>
      </c>
      <c r="B205" s="1023"/>
      <c r="C205" s="1023"/>
      <c r="D205" s="1023"/>
      <c r="E205" s="1023"/>
      <c r="F205" s="1023"/>
      <c r="G205" s="503" t="b">
        <v>0</v>
      </c>
      <c r="L205" s="500"/>
      <c r="M205" s="500"/>
      <c r="N205" s="500"/>
      <c r="O205" s="500"/>
    </row>
    <row r="206" spans="1:20" s="499" customFormat="1" ht="18.600000000000001" hidden="1" customHeight="1" x14ac:dyDescent="0.3">
      <c r="A206" s="1022" t="s">
        <v>762</v>
      </c>
      <c r="B206" s="1023"/>
      <c r="C206" s="1023"/>
      <c r="D206" s="1023"/>
      <c r="E206" s="1023"/>
      <c r="F206" s="1023"/>
      <c r="G206" s="503" t="b">
        <v>0</v>
      </c>
      <c r="L206" s="500"/>
      <c r="M206" s="500"/>
      <c r="N206" s="500"/>
      <c r="O206" s="500"/>
    </row>
    <row r="207" spans="1:20" s="499" customFormat="1" ht="18.600000000000001" hidden="1" customHeight="1" x14ac:dyDescent="0.3">
      <c r="A207" s="1022" t="s">
        <v>763</v>
      </c>
      <c r="B207" s="1023"/>
      <c r="C207" s="1023"/>
      <c r="D207" s="1023"/>
      <c r="E207" s="1023"/>
      <c r="F207" s="1023"/>
      <c r="G207" s="503" t="b">
        <v>0</v>
      </c>
      <c r="L207" s="500"/>
      <c r="M207" s="500"/>
      <c r="N207" s="500"/>
      <c r="O207" s="500"/>
    </row>
    <row r="208" spans="1:20" s="499" customFormat="1" ht="18.600000000000001" hidden="1" customHeight="1" x14ac:dyDescent="0.3">
      <c r="A208" s="1022" t="s">
        <v>764</v>
      </c>
      <c r="B208" s="1023"/>
      <c r="C208" s="1023"/>
      <c r="D208" s="1023"/>
      <c r="E208" s="1023"/>
      <c r="F208" s="1023"/>
      <c r="G208" s="503" t="b">
        <v>0</v>
      </c>
      <c r="L208" s="500"/>
      <c r="M208" s="500"/>
      <c r="N208" s="500"/>
      <c r="O208" s="500"/>
    </row>
    <row r="209" spans="1:15" s="499" customFormat="1" ht="18.600000000000001" hidden="1" customHeight="1" x14ac:dyDescent="0.3">
      <c r="A209" s="1022" t="s">
        <v>765</v>
      </c>
      <c r="B209" s="1023"/>
      <c r="C209" s="1023"/>
      <c r="D209" s="1023"/>
      <c r="E209" s="1023"/>
      <c r="F209" s="1023"/>
      <c r="G209" s="503" t="b">
        <v>0</v>
      </c>
      <c r="L209" s="500"/>
      <c r="M209" s="500"/>
      <c r="N209" s="500"/>
      <c r="O209" s="500"/>
    </row>
    <row r="210" spans="1:15" s="499" customFormat="1" ht="18.600000000000001" hidden="1" customHeight="1" x14ac:dyDescent="0.3">
      <c r="A210" s="1022" t="s">
        <v>766</v>
      </c>
      <c r="B210" s="1023"/>
      <c r="C210" s="1023"/>
      <c r="D210" s="1023"/>
      <c r="E210" s="1023"/>
      <c r="F210" s="1023"/>
      <c r="G210" s="503" t="b">
        <v>0</v>
      </c>
      <c r="L210" s="500"/>
      <c r="M210" s="500"/>
      <c r="N210" s="500"/>
      <c r="O210" s="500"/>
    </row>
    <row r="211" spans="1:15" s="499" customFormat="1" ht="18.600000000000001" hidden="1" customHeight="1" x14ac:dyDescent="0.3">
      <c r="A211" s="1022" t="s">
        <v>767</v>
      </c>
      <c r="B211" s="1023"/>
      <c r="C211" s="1023"/>
      <c r="D211" s="1023"/>
      <c r="E211" s="1023"/>
      <c r="F211" s="1023"/>
      <c r="G211" s="503" t="b">
        <v>0</v>
      </c>
      <c r="L211" s="500"/>
      <c r="M211" s="500"/>
      <c r="N211" s="500"/>
      <c r="O211" s="500"/>
    </row>
    <row r="212" spans="1:15" s="499" customFormat="1" ht="18.600000000000001" hidden="1" customHeight="1" x14ac:dyDescent="0.3">
      <c r="A212" s="1022" t="s">
        <v>768</v>
      </c>
      <c r="B212" s="1023"/>
      <c r="C212" s="1023"/>
      <c r="D212" s="1023"/>
      <c r="E212" s="1023"/>
      <c r="F212" s="1023"/>
      <c r="G212" s="503" t="b">
        <v>0</v>
      </c>
      <c r="L212" s="500"/>
      <c r="M212" s="500"/>
      <c r="N212" s="500"/>
      <c r="O212" s="500"/>
    </row>
    <row r="213" spans="1:15" s="499" customFormat="1" ht="18.600000000000001" hidden="1" customHeight="1" x14ac:dyDescent="0.3">
      <c r="A213" s="1022" t="s">
        <v>769</v>
      </c>
      <c r="B213" s="1023"/>
      <c r="C213" s="1023"/>
      <c r="D213" s="1023"/>
      <c r="E213" s="1023"/>
      <c r="F213" s="1023"/>
      <c r="G213" s="503" t="b">
        <v>0</v>
      </c>
      <c r="L213" s="500"/>
      <c r="M213" s="500"/>
      <c r="N213" s="500"/>
      <c r="O213" s="500"/>
    </row>
    <row r="214" spans="1:15" s="499" customFormat="1" ht="18.600000000000001" hidden="1" customHeight="1" x14ac:dyDescent="0.3">
      <c r="A214" s="1022" t="s">
        <v>770</v>
      </c>
      <c r="B214" s="1023"/>
      <c r="C214" s="1023"/>
      <c r="D214" s="1023"/>
      <c r="E214" s="1023"/>
      <c r="F214" s="1023"/>
      <c r="G214" s="503" t="b">
        <v>0</v>
      </c>
      <c r="H214" s="1032"/>
      <c r="I214" s="1032"/>
      <c r="L214" s="500"/>
      <c r="M214" s="500"/>
      <c r="N214" s="500"/>
      <c r="O214" s="500"/>
    </row>
    <row r="215" spans="1:15" s="499" customFormat="1" ht="18.600000000000001" hidden="1" customHeight="1" x14ac:dyDescent="0.3">
      <c r="A215" s="1022" t="s">
        <v>771</v>
      </c>
      <c r="B215" s="1023"/>
      <c r="C215" s="1023"/>
      <c r="D215" s="1023"/>
      <c r="E215" s="1023"/>
      <c r="F215" s="1023"/>
      <c r="G215" s="503" t="b">
        <v>1</v>
      </c>
      <c r="H215" s="504"/>
      <c r="I215" s="504"/>
      <c r="L215" s="500"/>
      <c r="M215" s="500"/>
      <c r="N215" s="500"/>
      <c r="O215" s="500"/>
    </row>
    <row r="216" spans="1:15" s="499" customFormat="1" ht="18.600000000000001" hidden="1" customHeight="1" x14ac:dyDescent="0.3">
      <c r="A216" s="1022" t="s">
        <v>772</v>
      </c>
      <c r="B216" s="1023"/>
      <c r="C216" s="1023"/>
      <c r="D216" s="1023"/>
      <c r="E216" s="1023"/>
      <c r="F216" s="1023"/>
      <c r="G216" s="503" t="b">
        <v>1</v>
      </c>
      <c r="L216" s="500"/>
      <c r="M216" s="500"/>
      <c r="N216" s="500"/>
      <c r="O216" s="500"/>
    </row>
    <row r="217" spans="1:15" s="499" customFormat="1" ht="18.600000000000001" hidden="1" customHeight="1" x14ac:dyDescent="0.3">
      <c r="A217" s="1022" t="s">
        <v>773</v>
      </c>
      <c r="B217" s="1023"/>
      <c r="C217" s="1023"/>
      <c r="D217" s="1023"/>
      <c r="E217" s="1023"/>
      <c r="F217" s="1023"/>
      <c r="G217" s="503" t="b">
        <v>0</v>
      </c>
      <c r="L217" s="500"/>
      <c r="M217" s="500"/>
      <c r="N217" s="500"/>
      <c r="O217" s="500"/>
    </row>
    <row r="218" spans="1:15" s="499" customFormat="1" ht="18.600000000000001" hidden="1" customHeight="1" x14ac:dyDescent="0.3">
      <c r="A218" s="1022" t="s">
        <v>774</v>
      </c>
      <c r="B218" s="1023"/>
      <c r="C218" s="1023"/>
      <c r="D218" s="1023"/>
      <c r="E218" s="1023"/>
      <c r="F218" s="1023"/>
      <c r="G218" s="503" t="b">
        <v>0</v>
      </c>
      <c r="L218" s="500"/>
      <c r="M218" s="500"/>
      <c r="N218" s="500"/>
      <c r="O218" s="500"/>
    </row>
    <row r="219" spans="1:15" s="499" customFormat="1" ht="18.600000000000001" hidden="1" customHeight="1" x14ac:dyDescent="0.3">
      <c r="A219" s="1022" t="s">
        <v>775</v>
      </c>
      <c r="B219" s="1023"/>
      <c r="C219" s="1023"/>
      <c r="D219" s="1023"/>
      <c r="E219" s="1023"/>
      <c r="F219" s="1023"/>
      <c r="G219" s="503" t="b">
        <v>1</v>
      </c>
      <c r="L219" s="500"/>
      <c r="M219" s="500"/>
      <c r="N219" s="500"/>
      <c r="O219" s="500"/>
    </row>
    <row r="220" spans="1:15" s="499" customFormat="1" ht="18.600000000000001" hidden="1" customHeight="1" x14ac:dyDescent="0.3">
      <c r="A220" s="1022" t="s">
        <v>776</v>
      </c>
      <c r="B220" s="1023"/>
      <c r="C220" s="1023"/>
      <c r="D220" s="1023"/>
      <c r="E220" s="1023"/>
      <c r="F220" s="1023"/>
      <c r="G220" s="503" t="b">
        <v>0</v>
      </c>
      <c r="L220" s="500"/>
      <c r="M220" s="500"/>
      <c r="N220" s="500"/>
      <c r="O220" s="500"/>
    </row>
    <row r="221" spans="1:15" s="499" customFormat="1" ht="18.600000000000001" hidden="1" customHeight="1" x14ac:dyDescent="0.3">
      <c r="A221" s="1022" t="s">
        <v>896</v>
      </c>
      <c r="B221" s="1023"/>
      <c r="C221" s="1023"/>
      <c r="D221" s="1023"/>
      <c r="E221" s="1023"/>
      <c r="F221" s="1023"/>
      <c r="G221" s="503"/>
      <c r="L221" s="500"/>
      <c r="M221" s="500"/>
      <c r="N221" s="500"/>
      <c r="O221" s="500"/>
    </row>
    <row r="222" spans="1:15" s="499" customFormat="1" ht="18.600000000000001" hidden="1" customHeight="1" x14ac:dyDescent="0.3">
      <c r="A222" s="1031" t="s">
        <v>895</v>
      </c>
      <c r="B222" s="1031"/>
      <c r="C222" s="1031"/>
      <c r="D222" s="1031"/>
      <c r="E222" s="1031"/>
      <c r="F222" s="1031"/>
      <c r="G222" s="502"/>
      <c r="L222" s="500"/>
      <c r="M222" s="500"/>
      <c r="N222" s="500"/>
      <c r="O222" s="500"/>
    </row>
    <row r="223" spans="1:15" s="499" customFormat="1" ht="18.600000000000001" hidden="1" customHeight="1" x14ac:dyDescent="0.3">
      <c r="A223" s="1031"/>
      <c r="B223" s="1031"/>
      <c r="C223" s="1031"/>
      <c r="D223" s="1031"/>
      <c r="E223" s="1031"/>
      <c r="F223" s="1031"/>
      <c r="G223" s="501"/>
      <c r="L223" s="500"/>
      <c r="M223" s="500"/>
      <c r="N223" s="500"/>
      <c r="O223" s="500"/>
    </row>
    <row r="224" spans="1:15" s="499" customFormat="1" ht="13.5" hidden="1" customHeight="1" x14ac:dyDescent="0.3">
      <c r="L224" s="500"/>
      <c r="M224" s="500"/>
      <c r="N224" s="500"/>
      <c r="O224" s="500"/>
    </row>
    <row r="225" spans="1:20" s="499" customFormat="1" ht="18.600000000000001" hidden="1" customHeight="1" x14ac:dyDescent="0.3">
      <c r="A225" s="500"/>
      <c r="L225" s="500"/>
      <c r="M225" s="500"/>
      <c r="N225" s="500"/>
      <c r="O225" s="500"/>
    </row>
    <row r="226" spans="1:20" ht="25.2" customHeight="1" x14ac:dyDescent="0.3">
      <c r="A226" s="926" t="s">
        <v>1049</v>
      </c>
      <c r="B226" s="926"/>
      <c r="C226" s="926"/>
      <c r="D226" s="926"/>
      <c r="E226" s="926"/>
      <c r="F226" s="926"/>
      <c r="G226" s="926"/>
      <c r="H226" s="926"/>
      <c r="I226" s="926"/>
      <c r="J226" s="926"/>
      <c r="K226" s="926"/>
      <c r="L226" s="926"/>
      <c r="M226" s="926"/>
      <c r="N226" s="926"/>
      <c r="O226" s="926"/>
      <c r="P226" s="926"/>
      <c r="Q226" s="926"/>
      <c r="R226" s="926"/>
      <c r="S226" s="926"/>
      <c r="T226" s="926"/>
    </row>
    <row r="227" spans="1:20" ht="19.95" hidden="1" customHeight="1" x14ac:dyDescent="0.3">
      <c r="A227" s="498"/>
      <c r="B227" s="498"/>
      <c r="C227" s="498"/>
      <c r="D227" s="498"/>
      <c r="E227" s="498"/>
      <c r="F227" s="498"/>
      <c r="G227" s="498"/>
      <c r="H227" s="498"/>
      <c r="I227" s="498"/>
      <c r="J227" s="498"/>
      <c r="K227" s="498"/>
      <c r="L227" s="498"/>
      <c r="M227" s="498"/>
      <c r="N227" s="498"/>
      <c r="O227" s="498"/>
      <c r="P227" s="498"/>
      <c r="Q227" s="498"/>
      <c r="R227" s="498"/>
      <c r="S227" s="498"/>
      <c r="T227" s="498"/>
    </row>
    <row r="228" spans="1:20" s="496" customFormat="1" ht="18.600000000000001" hidden="1" customHeight="1" x14ac:dyDescent="0.3">
      <c r="A228" s="496" t="s">
        <v>894</v>
      </c>
      <c r="K228" s="486" t="s">
        <v>9</v>
      </c>
      <c r="L228" s="497" t="b">
        <v>0</v>
      </c>
      <c r="M228" s="486" t="s">
        <v>8</v>
      </c>
      <c r="N228" s="497" t="b">
        <v>1</v>
      </c>
    </row>
    <row r="229" spans="1:20" ht="18.600000000000001" hidden="1" customHeight="1" x14ac:dyDescent="0.3"/>
    <row r="230" spans="1:20" ht="18.600000000000001" hidden="1" customHeight="1" x14ac:dyDescent="0.3">
      <c r="A230" s="496" t="s">
        <v>893</v>
      </c>
    </row>
    <row r="231" spans="1:20" ht="18.600000000000001" hidden="1" customHeight="1" x14ac:dyDescent="0.3"/>
    <row r="232" spans="1:20" ht="18.600000000000001" hidden="1" customHeight="1" x14ac:dyDescent="0.3">
      <c r="H232" s="1011" t="s">
        <v>892</v>
      </c>
      <c r="I232" s="1012"/>
      <c r="J232" s="1035" t="s">
        <v>891</v>
      </c>
      <c r="K232" s="1036"/>
      <c r="L232" s="1036"/>
      <c r="M232" s="1037"/>
    </row>
    <row r="233" spans="1:20" ht="39.6" hidden="1" customHeight="1" x14ac:dyDescent="0.3">
      <c r="H233" s="1033"/>
      <c r="I233" s="1034"/>
      <c r="J233" s="1038" t="s">
        <v>890</v>
      </c>
      <c r="K233" s="1039"/>
      <c r="L233" s="1038" t="s">
        <v>889</v>
      </c>
      <c r="M233" s="1039"/>
    </row>
    <row r="234" spans="1:20" ht="18.600000000000001" hidden="1" customHeight="1" x14ac:dyDescent="0.3">
      <c r="A234" s="1040" t="s">
        <v>888</v>
      </c>
      <c r="B234" s="1041"/>
      <c r="C234" s="1041"/>
      <c r="D234" s="1041"/>
      <c r="E234" s="1041"/>
      <c r="F234" s="1041"/>
      <c r="G234" s="1042"/>
      <c r="H234" s="1029" t="b">
        <v>0</v>
      </c>
      <c r="I234" s="1030"/>
      <c r="J234" s="1029" t="b">
        <v>0</v>
      </c>
      <c r="K234" s="1030"/>
      <c r="L234" s="1029" t="b">
        <v>0</v>
      </c>
      <c r="M234" s="1030"/>
    </row>
    <row r="235" spans="1:20" ht="18.600000000000001" hidden="1" customHeight="1" x14ac:dyDescent="0.3">
      <c r="A235" s="1024" t="s">
        <v>887</v>
      </c>
      <c r="B235" s="1025"/>
      <c r="C235" s="1025"/>
      <c r="D235" s="1025"/>
      <c r="E235" s="1025"/>
      <c r="F235" s="1025"/>
      <c r="G235" s="1026"/>
      <c r="H235" s="1027" t="b">
        <v>0</v>
      </c>
      <c r="I235" s="1028"/>
      <c r="J235" s="1027" t="b">
        <v>0</v>
      </c>
      <c r="K235" s="1028"/>
      <c r="L235" s="1027" t="b">
        <v>0</v>
      </c>
      <c r="M235" s="1028"/>
    </row>
    <row r="236" spans="1:20" ht="18.600000000000001" hidden="1" customHeight="1" x14ac:dyDescent="0.3">
      <c r="A236" s="1024" t="s">
        <v>886</v>
      </c>
      <c r="B236" s="1025"/>
      <c r="C236" s="1025"/>
      <c r="D236" s="1025"/>
      <c r="E236" s="1025"/>
      <c r="F236" s="1025"/>
      <c r="G236" s="1026"/>
      <c r="H236" s="1027" t="b">
        <v>0</v>
      </c>
      <c r="I236" s="1028"/>
      <c r="J236" s="1027" t="b">
        <v>0</v>
      </c>
      <c r="K236" s="1028"/>
      <c r="L236" s="1027" t="b">
        <v>0</v>
      </c>
      <c r="M236" s="1028"/>
    </row>
    <row r="237" spans="1:20" ht="31.95" hidden="1" customHeight="1" x14ac:dyDescent="0.3">
      <c r="A237" s="1024" t="s">
        <v>885</v>
      </c>
      <c r="B237" s="1043"/>
      <c r="C237" s="1043"/>
      <c r="D237" s="1043"/>
      <c r="E237" s="1043"/>
      <c r="F237" s="1043"/>
      <c r="G237" s="1044"/>
      <c r="H237" s="1027" t="b">
        <v>0</v>
      </c>
      <c r="I237" s="1028"/>
      <c r="J237" s="1027" t="b">
        <v>0</v>
      </c>
      <c r="K237" s="1028"/>
      <c r="L237" s="1027" t="b">
        <v>0</v>
      </c>
      <c r="M237" s="1028"/>
    </row>
    <row r="238" spans="1:20" ht="24" hidden="1" customHeight="1" x14ac:dyDescent="0.3">
      <c r="A238" s="1024" t="s">
        <v>884</v>
      </c>
      <c r="B238" s="1043"/>
      <c r="C238" s="1043"/>
      <c r="D238" s="1043"/>
      <c r="E238" s="1043"/>
      <c r="F238" s="1043"/>
      <c r="G238" s="1044"/>
      <c r="H238" s="1027" t="b">
        <v>0</v>
      </c>
      <c r="I238" s="1028"/>
      <c r="J238" s="1027" t="b">
        <v>0</v>
      </c>
      <c r="K238" s="1028"/>
      <c r="L238" s="1027" t="b">
        <v>0</v>
      </c>
      <c r="M238" s="1028"/>
    </row>
    <row r="239" spans="1:20" ht="18.600000000000001" hidden="1" customHeight="1" x14ac:dyDescent="0.3">
      <c r="A239" s="1024" t="s">
        <v>883</v>
      </c>
      <c r="B239" s="1043"/>
      <c r="C239" s="1043"/>
      <c r="D239" s="1043"/>
      <c r="E239" s="1043"/>
      <c r="F239" s="1043"/>
      <c r="G239" s="1044"/>
      <c r="H239" s="1027" t="b">
        <v>0</v>
      </c>
      <c r="I239" s="1028"/>
      <c r="J239" s="1027" t="b">
        <v>0</v>
      </c>
      <c r="K239" s="1028"/>
      <c r="L239" s="1027" t="b">
        <v>0</v>
      </c>
      <c r="M239" s="1028"/>
    </row>
    <row r="240" spans="1:20" ht="18.600000000000001" hidden="1" customHeight="1" x14ac:dyDescent="0.3">
      <c r="A240" s="1024" t="s">
        <v>882</v>
      </c>
      <c r="B240" s="1043"/>
      <c r="C240" s="1043"/>
      <c r="D240" s="1043"/>
      <c r="E240" s="1043"/>
      <c r="F240" s="1043"/>
      <c r="G240" s="1044"/>
      <c r="H240" s="1027" t="b">
        <v>0</v>
      </c>
      <c r="I240" s="1028"/>
      <c r="J240" s="1027" t="b">
        <v>0</v>
      </c>
      <c r="K240" s="1028"/>
      <c r="L240" s="1027" t="b">
        <v>0</v>
      </c>
      <c r="M240" s="1028"/>
    </row>
    <row r="241" spans="1:20" ht="18.600000000000001" hidden="1" customHeight="1" x14ac:dyDescent="0.3">
      <c r="A241" s="1024" t="s">
        <v>881</v>
      </c>
      <c r="B241" s="1043"/>
      <c r="C241" s="1043"/>
      <c r="D241" s="1043"/>
      <c r="E241" s="1043"/>
      <c r="F241" s="1043"/>
      <c r="G241" s="1044"/>
      <c r="H241" s="1027" t="b">
        <v>0</v>
      </c>
      <c r="I241" s="1028"/>
      <c r="J241" s="1027" t="b">
        <v>0</v>
      </c>
      <c r="K241" s="1028"/>
      <c r="L241" s="1027" t="b">
        <v>0</v>
      </c>
      <c r="M241" s="1028"/>
    </row>
    <row r="242" spans="1:20" ht="18.600000000000001" hidden="1" customHeight="1" x14ac:dyDescent="0.3">
      <c r="A242" s="1024" t="s">
        <v>880</v>
      </c>
      <c r="B242" s="1043"/>
      <c r="C242" s="1043"/>
      <c r="D242" s="1043"/>
      <c r="E242" s="1043"/>
      <c r="F242" s="1043"/>
      <c r="G242" s="1044"/>
      <c r="H242" s="1027" t="b">
        <v>0</v>
      </c>
      <c r="I242" s="1028"/>
      <c r="J242" s="1027" t="b">
        <v>0</v>
      </c>
      <c r="K242" s="1028"/>
      <c r="L242" s="1027" t="b">
        <v>0</v>
      </c>
      <c r="M242" s="1028"/>
    </row>
    <row r="243" spans="1:20" ht="18.600000000000001" hidden="1" customHeight="1" x14ac:dyDescent="0.3">
      <c r="A243" s="1045" t="s">
        <v>393</v>
      </c>
      <c r="B243" s="1046"/>
      <c r="C243" s="1046"/>
      <c r="D243" s="1046"/>
      <c r="E243" s="1046"/>
      <c r="F243" s="1046"/>
      <c r="G243" s="1047"/>
      <c r="H243" s="1048" t="b">
        <v>0</v>
      </c>
      <c r="I243" s="1049"/>
      <c r="J243" s="1048" t="b">
        <v>0</v>
      </c>
      <c r="K243" s="1049"/>
      <c r="L243" s="1048" t="b">
        <v>0</v>
      </c>
      <c r="M243" s="1049"/>
    </row>
    <row r="244" spans="1:20" ht="18.600000000000001" hidden="1" customHeight="1" x14ac:dyDescent="0.3">
      <c r="A244" s="902" t="s">
        <v>879</v>
      </c>
      <c r="B244" s="1062"/>
      <c r="C244" s="1062"/>
      <c r="D244" s="1062"/>
      <c r="E244" s="1062"/>
      <c r="F244" s="1062"/>
      <c r="G244" s="1063"/>
      <c r="H244" s="495"/>
      <c r="I244" s="488"/>
      <c r="J244" s="495"/>
      <c r="K244" s="488"/>
      <c r="L244" s="495"/>
      <c r="M244" s="488"/>
    </row>
    <row r="245" spans="1:20" ht="18.600000000000001" hidden="1" customHeight="1" x14ac:dyDescent="0.3">
      <c r="A245" s="861"/>
      <c r="B245" s="862"/>
      <c r="C245" s="862"/>
      <c r="D245" s="862"/>
      <c r="E245" s="862"/>
      <c r="F245" s="862"/>
      <c r="G245" s="1064"/>
      <c r="H245" s="494"/>
      <c r="I245" s="493"/>
      <c r="J245" s="494"/>
      <c r="K245" s="493"/>
      <c r="L245" s="494"/>
      <c r="M245" s="493"/>
    </row>
    <row r="246" spans="1:20" ht="18.600000000000001" hidden="1" customHeight="1" x14ac:dyDescent="0.3">
      <c r="A246" s="492" t="s">
        <v>878</v>
      </c>
    </row>
    <row r="247" spans="1:20" ht="18.600000000000001" hidden="1" customHeight="1" x14ac:dyDescent="0.3">
      <c r="A247" s="492" t="s">
        <v>877</v>
      </c>
    </row>
    <row r="248" spans="1:20" ht="31.2" hidden="1" customHeight="1" x14ac:dyDescent="0.3">
      <c r="A248" s="1065" t="s">
        <v>876</v>
      </c>
      <c r="B248" s="1065"/>
      <c r="C248" s="1065"/>
      <c r="D248" s="1065"/>
      <c r="E248" s="1065"/>
      <c r="F248" s="1065"/>
      <c r="G248" s="1065"/>
      <c r="H248" s="1065"/>
      <c r="I248" s="1065"/>
      <c r="J248" s="1065"/>
      <c r="K248" s="1065"/>
      <c r="L248" s="1065"/>
      <c r="M248" s="1065"/>
    </row>
    <row r="249" spans="1:20" ht="18.600000000000001" customHeight="1" x14ac:dyDescent="0.3"/>
    <row r="250" spans="1:20" ht="18.600000000000001" customHeight="1" x14ac:dyDescent="0.3">
      <c r="A250" s="485" t="s">
        <v>1056</v>
      </c>
    </row>
    <row r="251" spans="1:20" ht="18.600000000000001" customHeight="1" x14ac:dyDescent="0.3">
      <c r="A251" s="490"/>
      <c r="G251" s="1066" t="s">
        <v>23</v>
      </c>
      <c r="H251" s="1067"/>
      <c r="I251" s="1066" t="s">
        <v>871</v>
      </c>
      <c r="J251" s="1067"/>
      <c r="K251" s="1066" t="s">
        <v>26</v>
      </c>
      <c r="L251" s="1067"/>
    </row>
    <row r="252" spans="1:20" ht="18.600000000000001" customHeight="1" x14ac:dyDescent="0.3">
      <c r="G252" s="1068"/>
      <c r="H252" s="1069"/>
      <c r="I252" s="1068"/>
      <c r="J252" s="1069"/>
      <c r="K252" s="1068"/>
      <c r="L252" s="1069"/>
    </row>
    <row r="253" spans="1:20" ht="36.6" customHeight="1" x14ac:dyDescent="0.3">
      <c r="A253" s="1079" t="s">
        <v>1051</v>
      </c>
      <c r="B253" s="1080"/>
      <c r="C253" s="1080"/>
      <c r="D253" s="1080"/>
      <c r="E253" s="1080"/>
      <c r="F253" s="1081"/>
      <c r="G253" s="1082"/>
      <c r="H253" s="1083"/>
      <c r="I253" s="1082"/>
      <c r="J253" s="1083"/>
      <c r="K253" s="1082"/>
      <c r="L253" s="1083"/>
    </row>
    <row r="254" spans="1:20" ht="27.75" customHeight="1" x14ac:dyDescent="0.3">
      <c r="A254" s="1050" t="s">
        <v>1052</v>
      </c>
      <c r="B254" s="1051"/>
      <c r="C254" s="1051"/>
      <c r="D254" s="1051"/>
      <c r="E254" s="1051"/>
      <c r="F254" s="1052"/>
      <c r="G254" s="1053"/>
      <c r="H254" s="1054"/>
      <c r="I254" s="1053"/>
      <c r="J254" s="1054"/>
      <c r="K254" s="1053"/>
      <c r="L254" s="1054"/>
      <c r="Q254" s="486"/>
      <c r="R254" s="486"/>
      <c r="S254" s="486"/>
      <c r="T254" s="486"/>
    </row>
    <row r="255" spans="1:20" ht="18.600000000000001" customHeight="1" x14ac:dyDescent="0.3">
      <c r="A255" s="489" t="s">
        <v>875</v>
      </c>
      <c r="F255" s="488"/>
      <c r="G255" s="1055"/>
      <c r="H255" s="1056"/>
      <c r="I255" s="1055"/>
      <c r="J255" s="1056"/>
      <c r="K255" s="1055"/>
      <c r="L255" s="1056"/>
    </row>
    <row r="256" spans="1:20" ht="18.600000000000001" customHeight="1" x14ac:dyDescent="0.3">
      <c r="A256" s="1059" t="s">
        <v>874</v>
      </c>
      <c r="B256" s="1060"/>
      <c r="C256" s="1060"/>
      <c r="D256" s="1060"/>
      <c r="E256" s="1060"/>
      <c r="F256" s="1061"/>
      <c r="G256" s="1057"/>
      <c r="H256" s="1058"/>
      <c r="I256" s="1057"/>
      <c r="J256" s="1058"/>
      <c r="K256" s="1057"/>
      <c r="L256" s="1058"/>
    </row>
    <row r="257" spans="1:15" ht="18.600000000000001" customHeight="1" x14ac:dyDescent="0.3">
      <c r="L257"/>
      <c r="M257"/>
      <c r="N257"/>
      <c r="O257"/>
    </row>
    <row r="258" spans="1:15" ht="18.600000000000001" customHeight="1" x14ac:dyDescent="0.3">
      <c r="A258" s="617" t="s">
        <v>1053</v>
      </c>
      <c r="B258" s="455"/>
      <c r="C258" s="455"/>
      <c r="D258" s="455"/>
      <c r="E258" s="455"/>
      <c r="F258" s="455"/>
      <c r="G258" s="455"/>
      <c r="H258" s="455"/>
      <c r="I258" s="455"/>
      <c r="J258" s="455"/>
      <c r="L258" s="486" t="s">
        <v>9</v>
      </c>
      <c r="M258" s="487" t="b">
        <v>0</v>
      </c>
      <c r="N258" s="486" t="s">
        <v>8</v>
      </c>
      <c r="O258" s="337" t="b">
        <v>0</v>
      </c>
    </row>
    <row r="259" spans="1:15" ht="18.600000000000001" customHeight="1" x14ac:dyDescent="0.3">
      <c r="A259" s="618"/>
      <c r="B259" s="618"/>
      <c r="C259" s="618"/>
      <c r="D259" s="618"/>
      <c r="E259" s="618"/>
      <c r="F259" s="618"/>
      <c r="G259" s="618"/>
      <c r="H259" s="618"/>
      <c r="I259" s="618"/>
      <c r="L259"/>
      <c r="M259"/>
      <c r="N259"/>
      <c r="O259"/>
    </row>
    <row r="260" spans="1:15" ht="18.600000000000001" customHeight="1" x14ac:dyDescent="0.3">
      <c r="A260" s="617" t="s">
        <v>873</v>
      </c>
      <c r="B260" s="618"/>
      <c r="C260" s="1073" t="s">
        <v>872</v>
      </c>
      <c r="D260" s="1074"/>
      <c r="E260" s="1074"/>
      <c r="F260" s="1074"/>
      <c r="G260" s="1074"/>
      <c r="H260" s="1074"/>
      <c r="I260" s="1074"/>
      <c r="J260" s="1074"/>
      <c r="K260" s="1075"/>
    </row>
    <row r="261" spans="1:15" ht="18.600000000000001" customHeight="1" x14ac:dyDescent="0.3">
      <c r="A261" s="619"/>
      <c r="B261" s="618"/>
      <c r="C261" s="1076"/>
      <c r="D261" s="1077"/>
      <c r="E261" s="1077"/>
      <c r="F261" s="1077"/>
      <c r="G261" s="1077"/>
      <c r="H261" s="1077"/>
      <c r="I261" s="1077"/>
      <c r="J261" s="1077"/>
      <c r="K261" s="1078"/>
    </row>
    <row r="262" spans="1:15" ht="18.600000000000001" customHeight="1" x14ac:dyDescent="0.3"/>
    <row r="263" spans="1:15" ht="18.600000000000001" customHeight="1" x14ac:dyDescent="0.3">
      <c r="A263" s="485" t="s">
        <v>1054</v>
      </c>
    </row>
    <row r="264" spans="1:15" ht="18.600000000000001" customHeight="1" x14ac:dyDescent="0.3">
      <c r="G264" s="1066" t="s">
        <v>23</v>
      </c>
      <c r="H264" s="1067"/>
      <c r="I264" s="1066" t="s">
        <v>871</v>
      </c>
      <c r="J264" s="1067"/>
      <c r="K264" s="1066" t="s">
        <v>26</v>
      </c>
      <c r="L264" s="1067"/>
    </row>
    <row r="265" spans="1:15" ht="18.600000000000001" customHeight="1" x14ac:dyDescent="0.3">
      <c r="G265" s="1068"/>
      <c r="H265" s="1069"/>
      <c r="I265" s="1068"/>
      <c r="J265" s="1069"/>
      <c r="K265" s="1068"/>
      <c r="L265" s="1069"/>
    </row>
    <row r="266" spans="1:15" ht="31.95" customHeight="1" x14ac:dyDescent="0.3">
      <c r="A266" s="1070" t="s">
        <v>1055</v>
      </c>
      <c r="B266" s="1071"/>
      <c r="C266" s="1071"/>
      <c r="D266" s="1071"/>
      <c r="E266" s="1071"/>
      <c r="F266" s="1072"/>
      <c r="G266" s="912"/>
      <c r="H266" s="912"/>
      <c r="I266" s="912"/>
      <c r="J266" s="912"/>
      <c r="K266" s="912"/>
      <c r="L266" s="912"/>
    </row>
    <row r="267" spans="1:15" ht="18.600000000000001" customHeight="1" x14ac:dyDescent="0.3"/>
    <row r="268" spans="1:15" ht="18.600000000000001" customHeight="1" x14ac:dyDescent="0.3">
      <c r="A268" s="808" t="s">
        <v>547</v>
      </c>
      <c r="B268" s="808"/>
      <c r="C268" s="808"/>
      <c r="D268" s="808"/>
      <c r="E268" s="808"/>
      <c r="F268" s="808"/>
      <c r="G268" s="808"/>
      <c r="H268" s="808"/>
      <c r="I268" s="808"/>
      <c r="J268" s="808"/>
      <c r="K268" s="808"/>
      <c r="L268" s="808"/>
      <c r="M268" s="808"/>
      <c r="N268" s="808"/>
      <c r="O268" s="808"/>
    </row>
    <row r="269" spans="1:15" ht="18.600000000000001" hidden="1" customHeight="1" x14ac:dyDescent="0.3"/>
    <row r="270" spans="1:15" ht="18.600000000000001" hidden="1" customHeight="1" x14ac:dyDescent="0.3"/>
    <row r="271" spans="1:15" ht="18.600000000000001" hidden="1" customHeight="1" x14ac:dyDescent="0.3"/>
    <row r="272" spans="1:15" ht="18.600000000000001" hidden="1" customHeight="1" x14ac:dyDescent="0.3"/>
    <row r="273" ht="18.600000000000001" hidden="1" customHeight="1" x14ac:dyDescent="0.3"/>
    <row r="274" ht="18.600000000000001" hidden="1" customHeight="1" x14ac:dyDescent="0.3"/>
    <row r="275" ht="18.600000000000001" hidden="1" customHeight="1" x14ac:dyDescent="0.3"/>
    <row r="276" ht="18.600000000000001" hidden="1" customHeight="1" x14ac:dyDescent="0.3"/>
    <row r="277" ht="18.600000000000001" hidden="1" customHeight="1" x14ac:dyDescent="0.3"/>
    <row r="278" ht="18.600000000000001" hidden="1" customHeight="1" x14ac:dyDescent="0.3"/>
    <row r="279" ht="18.600000000000001" hidden="1" customHeight="1" x14ac:dyDescent="0.3"/>
    <row r="280" ht="18.600000000000001" hidden="1" customHeight="1" x14ac:dyDescent="0.3"/>
    <row r="281" ht="18.600000000000001" hidden="1" customHeight="1" x14ac:dyDescent="0.3"/>
    <row r="282" ht="18.600000000000001" hidden="1" customHeight="1" x14ac:dyDescent="0.3"/>
    <row r="283" ht="18.600000000000001" hidden="1" customHeight="1" x14ac:dyDescent="0.3"/>
    <row r="284" ht="18.600000000000001" hidden="1" customHeight="1" x14ac:dyDescent="0.3"/>
    <row r="285" ht="18.600000000000001" hidden="1" customHeight="1" x14ac:dyDescent="0.3"/>
    <row r="286" ht="18.600000000000001" hidden="1" customHeight="1" x14ac:dyDescent="0.3"/>
    <row r="287" ht="18.600000000000001" hidden="1" customHeight="1" x14ac:dyDescent="0.3"/>
    <row r="288" ht="18.600000000000001" hidden="1" customHeight="1" x14ac:dyDescent="0.3"/>
    <row r="289" ht="18.600000000000001" hidden="1" customHeight="1" x14ac:dyDescent="0.3"/>
    <row r="290" ht="18.600000000000001" hidden="1" customHeight="1" x14ac:dyDescent="0.3"/>
    <row r="291" ht="18.600000000000001" hidden="1" customHeight="1" x14ac:dyDescent="0.3"/>
    <row r="292" ht="18.600000000000001" hidden="1" customHeight="1" x14ac:dyDescent="0.3"/>
    <row r="293" ht="18.600000000000001" hidden="1" customHeight="1" x14ac:dyDescent="0.3"/>
    <row r="294" ht="18.600000000000001" hidden="1" customHeight="1" x14ac:dyDescent="0.3"/>
    <row r="295" ht="18.600000000000001" hidden="1" customHeight="1" x14ac:dyDescent="0.3"/>
    <row r="296" ht="18.600000000000001" hidden="1" customHeight="1" x14ac:dyDescent="0.3"/>
    <row r="297" ht="18.600000000000001" hidden="1" customHeight="1" x14ac:dyDescent="0.3"/>
    <row r="298" ht="18.600000000000001" hidden="1" customHeight="1" x14ac:dyDescent="0.3"/>
    <row r="299" ht="18.600000000000001" hidden="1" customHeight="1" x14ac:dyDescent="0.3"/>
    <row r="300" ht="18.600000000000001" hidden="1" customHeight="1" x14ac:dyDescent="0.3"/>
    <row r="301" ht="18.600000000000001" hidden="1" customHeight="1" x14ac:dyDescent="0.3"/>
    <row r="302" ht="18.600000000000001" hidden="1" customHeight="1" x14ac:dyDescent="0.3"/>
    <row r="303" ht="18.600000000000001" hidden="1" customHeight="1" x14ac:dyDescent="0.3"/>
    <row r="304" ht="18.600000000000001" hidden="1" customHeight="1" x14ac:dyDescent="0.3"/>
    <row r="305" ht="18.600000000000001" hidden="1" customHeight="1" x14ac:dyDescent="0.3"/>
    <row r="306" ht="18.600000000000001" hidden="1" customHeight="1" x14ac:dyDescent="0.3"/>
    <row r="307" ht="18.600000000000001" hidden="1" customHeight="1" x14ac:dyDescent="0.3"/>
    <row r="308" ht="18.600000000000001" hidden="1" customHeight="1" x14ac:dyDescent="0.3"/>
    <row r="309" ht="18.600000000000001" hidden="1" customHeight="1" x14ac:dyDescent="0.3"/>
  </sheetData>
  <sheetProtection algorithmName="SHA-512" hashValue="Bcj5ELUVaBY2mTm37gTqcb/cXwKzI5StDcT8mBp1koI1yXkuKZX/NlWLdToJivm32SCMH9GxYLwqUvqv14QUAw==" saltValue="m+HQwVAlCzHJxXmjCHGtEQ==" spinCount="100000" sheet="1" objects="1" scenarios="1"/>
  <protectedRanges>
    <protectedRange sqref="S64:T65" name="Intervallo1_1"/>
    <protectedRange sqref="C26:D42" name="Intervallo1"/>
  </protectedRanges>
  <mergeCells count="317">
    <mergeCell ref="G264:H265"/>
    <mergeCell ref="I264:J265"/>
    <mergeCell ref="K264:L265"/>
    <mergeCell ref="A266:F266"/>
    <mergeCell ref="C260:K261"/>
    <mergeCell ref="G251:H252"/>
    <mergeCell ref="I251:J252"/>
    <mergeCell ref="K251:L252"/>
    <mergeCell ref="A253:F253"/>
    <mergeCell ref="G253:H253"/>
    <mergeCell ref="I253:J253"/>
    <mergeCell ref="K253:L253"/>
    <mergeCell ref="A243:G243"/>
    <mergeCell ref="H243:I243"/>
    <mergeCell ref="J243:K243"/>
    <mergeCell ref="L243:M243"/>
    <mergeCell ref="A254:F254"/>
    <mergeCell ref="G254:H256"/>
    <mergeCell ref="I254:J256"/>
    <mergeCell ref="K254:L256"/>
    <mergeCell ref="A256:F256"/>
    <mergeCell ref="A244:G245"/>
    <mergeCell ref="A248:M248"/>
    <mergeCell ref="A237:G237"/>
    <mergeCell ref="H237:I237"/>
    <mergeCell ref="J237:K237"/>
    <mergeCell ref="L237:M237"/>
    <mergeCell ref="A238:G238"/>
    <mergeCell ref="H238:I238"/>
    <mergeCell ref="J238:K238"/>
    <mergeCell ref="L238:M238"/>
    <mergeCell ref="A239:G239"/>
    <mergeCell ref="H239:I239"/>
    <mergeCell ref="J239:K239"/>
    <mergeCell ref="L239:M239"/>
    <mergeCell ref="A240:G240"/>
    <mergeCell ref="H240:I240"/>
    <mergeCell ref="J240:K240"/>
    <mergeCell ref="L240:M240"/>
    <mergeCell ref="A241:G241"/>
    <mergeCell ref="H241:I241"/>
    <mergeCell ref="J241:K241"/>
    <mergeCell ref="L241:M241"/>
    <mergeCell ref="A242:G242"/>
    <mergeCell ref="H242:I242"/>
    <mergeCell ref="J242:K242"/>
    <mergeCell ref="L242:M242"/>
    <mergeCell ref="A236:G236"/>
    <mergeCell ref="H236:I236"/>
    <mergeCell ref="J236:K236"/>
    <mergeCell ref="L236:M236"/>
    <mergeCell ref="A226:T226"/>
    <mergeCell ref="H232:I233"/>
    <mergeCell ref="J232:M232"/>
    <mergeCell ref="J233:K233"/>
    <mergeCell ref="L233:M233"/>
    <mergeCell ref="A234:G234"/>
    <mergeCell ref="A213:F213"/>
    <mergeCell ref="A214:F214"/>
    <mergeCell ref="A235:G235"/>
    <mergeCell ref="H235:I235"/>
    <mergeCell ref="J235:K235"/>
    <mergeCell ref="L235:M235"/>
    <mergeCell ref="H234:I234"/>
    <mergeCell ref="J234:K234"/>
    <mergeCell ref="L234:M234"/>
    <mergeCell ref="A217:F217"/>
    <mergeCell ref="A218:F218"/>
    <mergeCell ref="A219:F219"/>
    <mergeCell ref="A220:F220"/>
    <mergeCell ref="A221:F221"/>
    <mergeCell ref="A222:F223"/>
    <mergeCell ref="H214:I214"/>
    <mergeCell ref="A215:F215"/>
    <mergeCell ref="A216:F216"/>
    <mergeCell ref="A206:F206"/>
    <mergeCell ref="A207:F207"/>
    <mergeCell ref="A208:F208"/>
    <mergeCell ref="A209:F209"/>
    <mergeCell ref="A210:F210"/>
    <mergeCell ref="A211:F211"/>
    <mergeCell ref="A212:F212"/>
    <mergeCell ref="A205:F205"/>
    <mergeCell ref="A191:F191"/>
    <mergeCell ref="A203:F203"/>
    <mergeCell ref="A204:F204"/>
    <mergeCell ref="L191:M191"/>
    <mergeCell ref="N191:O191"/>
    <mergeCell ref="A192:F192"/>
    <mergeCell ref="L192:M192"/>
    <mergeCell ref="N192:O192"/>
    <mergeCell ref="F186:G186"/>
    <mergeCell ref="A196:T196"/>
    <mergeCell ref="A200:T200"/>
    <mergeCell ref="A202:F202"/>
    <mergeCell ref="A184:K184"/>
    <mergeCell ref="A186:E186"/>
    <mergeCell ref="L190:M190"/>
    <mergeCell ref="N190:O190"/>
    <mergeCell ref="A176:G176"/>
    <mergeCell ref="I176:J176"/>
    <mergeCell ref="K176:L176"/>
    <mergeCell ref="I177:J177"/>
    <mergeCell ref="K177:L177"/>
    <mergeCell ref="A178:G178"/>
    <mergeCell ref="Q160:R160"/>
    <mergeCell ref="A174:G174"/>
    <mergeCell ref="I174:J174"/>
    <mergeCell ref="K174:L174"/>
    <mergeCell ref="A175:G175"/>
    <mergeCell ref="I175:J175"/>
    <mergeCell ref="K175:L175"/>
    <mergeCell ref="A171:G171"/>
    <mergeCell ref="A172:G172"/>
    <mergeCell ref="I172:J172"/>
    <mergeCell ref="A170:G170"/>
    <mergeCell ref="I170:J170"/>
    <mergeCell ref="K170:L170"/>
    <mergeCell ref="A163:T163"/>
    <mergeCell ref="A167:L168"/>
    <mergeCell ref="I169:J169"/>
    <mergeCell ref="D149:L149"/>
    <mergeCell ref="A153:I153"/>
    <mergeCell ref="K172:L172"/>
    <mergeCell ref="A173:G173"/>
    <mergeCell ref="I173:J173"/>
    <mergeCell ref="K173:L173"/>
    <mergeCell ref="A180:L180"/>
    <mergeCell ref="A182:K182"/>
    <mergeCell ref="I178:J178"/>
    <mergeCell ref="K178:L178"/>
    <mergeCell ref="K169:L169"/>
    <mergeCell ref="N159:P159"/>
    <mergeCell ref="Q159:R159"/>
    <mergeCell ref="N160:P160"/>
    <mergeCell ref="M144:P144"/>
    <mergeCell ref="G157:H158"/>
    <mergeCell ref="I157:M157"/>
    <mergeCell ref="N157:R157"/>
    <mergeCell ref="I158:K158"/>
    <mergeCell ref="L158:M158"/>
    <mergeCell ref="N158:P158"/>
    <mergeCell ref="A148:H148"/>
    <mergeCell ref="N148:P148"/>
    <mergeCell ref="Q148:S148"/>
    <mergeCell ref="J147:K147"/>
    <mergeCell ref="L147:M147"/>
    <mergeCell ref="N147:P147"/>
    <mergeCell ref="Q147:S147"/>
    <mergeCell ref="G159:H159"/>
    <mergeCell ref="I159:K159"/>
    <mergeCell ref="L159:M159"/>
    <mergeCell ref="G160:H160"/>
    <mergeCell ref="I160:K160"/>
    <mergeCell ref="L160:M160"/>
    <mergeCell ref="A149:C149"/>
    <mergeCell ref="A137:T137"/>
    <mergeCell ref="A142:H142"/>
    <mergeCell ref="M142:P142"/>
    <mergeCell ref="A143:H143"/>
    <mergeCell ref="M143:P143"/>
    <mergeCell ref="A144:H144"/>
    <mergeCell ref="A113:I113"/>
    <mergeCell ref="A114:I114"/>
    <mergeCell ref="A115:I115"/>
    <mergeCell ref="A116:I116"/>
    <mergeCell ref="A119:T119"/>
    <mergeCell ref="A122:G122"/>
    <mergeCell ref="M122:T122"/>
    <mergeCell ref="M123:T123"/>
    <mergeCell ref="M124:T124"/>
    <mergeCell ref="G127:H127"/>
    <mergeCell ref="I127:J127"/>
    <mergeCell ref="K127:L127"/>
    <mergeCell ref="G130:H130"/>
    <mergeCell ref="I130:J130"/>
    <mergeCell ref="K130:L130"/>
    <mergeCell ref="A96:D96"/>
    <mergeCell ref="E96:F96"/>
    <mergeCell ref="G96:H96"/>
    <mergeCell ref="I96:J96"/>
    <mergeCell ref="A98:D98"/>
    <mergeCell ref="E98:F98"/>
    <mergeCell ref="G98:H98"/>
    <mergeCell ref="I98:J98"/>
    <mergeCell ref="A97:D97"/>
    <mergeCell ref="E97:F97"/>
    <mergeCell ref="G97:H97"/>
    <mergeCell ref="I97:J97"/>
    <mergeCell ref="A99:D99"/>
    <mergeCell ref="E99:F99"/>
    <mergeCell ref="G99:H99"/>
    <mergeCell ref="I99:J99"/>
    <mergeCell ref="A100:D100"/>
    <mergeCell ref="E100:F100"/>
    <mergeCell ref="G100:H100"/>
    <mergeCell ref="I100:J100"/>
    <mergeCell ref="A92:D92"/>
    <mergeCell ref="E92:F92"/>
    <mergeCell ref="G92:H92"/>
    <mergeCell ref="I92:J92"/>
    <mergeCell ref="A93:D93"/>
    <mergeCell ref="E93:F93"/>
    <mergeCell ref="G93:H93"/>
    <mergeCell ref="I93:J93"/>
    <mergeCell ref="A94:D94"/>
    <mergeCell ref="E94:F94"/>
    <mergeCell ref="G94:H94"/>
    <mergeCell ref="I94:J94"/>
    <mergeCell ref="A95:D95"/>
    <mergeCell ref="E95:F95"/>
    <mergeCell ref="G95:H95"/>
    <mergeCell ref="I95:J95"/>
    <mergeCell ref="J78:T78"/>
    <mergeCell ref="A79:J79"/>
    <mergeCell ref="A67:T67"/>
    <mergeCell ref="J72:T72"/>
    <mergeCell ref="A73:J73"/>
    <mergeCell ref="J74:T74"/>
    <mergeCell ref="A75:J75"/>
    <mergeCell ref="J76:T76"/>
    <mergeCell ref="C58:D58"/>
    <mergeCell ref="E58:F58"/>
    <mergeCell ref="G58:H58"/>
    <mergeCell ref="I58:J58"/>
    <mergeCell ref="K58:L58"/>
    <mergeCell ref="A77:J77"/>
    <mergeCell ref="O58:R58"/>
    <mergeCell ref="A59:B59"/>
    <mergeCell ref="C59:D59"/>
    <mergeCell ref="E59:F59"/>
    <mergeCell ref="G59:H59"/>
    <mergeCell ref="I59:J59"/>
    <mergeCell ref="K59:L59"/>
    <mergeCell ref="M59:N59"/>
    <mergeCell ref="O59:R59"/>
    <mergeCell ref="A58:B58"/>
    <mergeCell ref="K55:L56"/>
    <mergeCell ref="M55:N56"/>
    <mergeCell ref="M58:N58"/>
    <mergeCell ref="O55:R56"/>
    <mergeCell ref="A57:B57"/>
    <mergeCell ref="C57:D57"/>
    <mergeCell ref="E57:F57"/>
    <mergeCell ref="G57:H57"/>
    <mergeCell ref="I57:J57"/>
    <mergeCell ref="K57:L57"/>
    <mergeCell ref="M57:N57"/>
    <mergeCell ref="O57:R57"/>
    <mergeCell ref="C55:D56"/>
    <mergeCell ref="A36:A41"/>
    <mergeCell ref="A42:B42"/>
    <mergeCell ref="C46:D46"/>
    <mergeCell ref="E46:F46"/>
    <mergeCell ref="G46:H46"/>
    <mergeCell ref="I46:J46"/>
    <mergeCell ref="A48:B48"/>
    <mergeCell ref="E55:F56"/>
    <mergeCell ref="G55:H56"/>
    <mergeCell ref="I55:J56"/>
    <mergeCell ref="C15:E15"/>
    <mergeCell ref="G15:I15"/>
    <mergeCell ref="C16:E16"/>
    <mergeCell ref="F16:J16"/>
    <mergeCell ref="A20:T20"/>
    <mergeCell ref="C24:D24"/>
    <mergeCell ref="A26:B26"/>
    <mergeCell ref="A27:A33"/>
    <mergeCell ref="A34:A35"/>
    <mergeCell ref="E90:F90"/>
    <mergeCell ref="G90:H90"/>
    <mergeCell ref="I90:J90"/>
    <mergeCell ref="A1:B3"/>
    <mergeCell ref="C1:K3"/>
    <mergeCell ref="C5:D5"/>
    <mergeCell ref="H6:J6"/>
    <mergeCell ref="A8:T8"/>
    <mergeCell ref="A10:E10"/>
    <mergeCell ref="F10:K10"/>
    <mergeCell ref="N10:O10"/>
    <mergeCell ref="P10:R10"/>
    <mergeCell ref="A49:B49"/>
    <mergeCell ref="A50:B50"/>
    <mergeCell ref="A51:B51"/>
    <mergeCell ref="A12:C12"/>
    <mergeCell ref="D12:H12"/>
    <mergeCell ref="N12:O14"/>
    <mergeCell ref="P12:S12"/>
    <mergeCell ref="P13:S13"/>
    <mergeCell ref="A14:B16"/>
    <mergeCell ref="C14:E14"/>
    <mergeCell ref="G14:I14"/>
    <mergeCell ref="P14:S14"/>
    <mergeCell ref="A268:O268"/>
    <mergeCell ref="A91:D91"/>
    <mergeCell ref="E91:F91"/>
    <mergeCell ref="G91:H91"/>
    <mergeCell ref="I91:J91"/>
    <mergeCell ref="A81:K81"/>
    <mergeCell ref="A83:J83"/>
    <mergeCell ref="G266:H266"/>
    <mergeCell ref="I266:J266"/>
    <mergeCell ref="K266:L266"/>
    <mergeCell ref="D107:N108"/>
    <mergeCell ref="A87:D87"/>
    <mergeCell ref="E87:F87"/>
    <mergeCell ref="G87:H87"/>
    <mergeCell ref="I87:J87"/>
    <mergeCell ref="A88:D88"/>
    <mergeCell ref="E88:F88"/>
    <mergeCell ref="G88:H88"/>
    <mergeCell ref="I88:J88"/>
    <mergeCell ref="A89:D89"/>
    <mergeCell ref="E89:F89"/>
    <mergeCell ref="G89:H89"/>
    <mergeCell ref="I89:J89"/>
    <mergeCell ref="A90:D90"/>
  </mergeCells>
  <conditionalFormatting sqref="A202:F221">
    <cfRule type="expression" dxfId="0" priority="1">
      <formula>$N$53="1"</formula>
    </cfRule>
  </conditionalFormatting>
  <pageMargins left="0.19685039370078741" right="0.19685039370078741" top="0.59055118110236227" bottom="0.59055118110236227" header="0.31496062992125984" footer="0.31496062992125984"/>
  <pageSetup paperSize="9" scale="70" fitToHeight="11" orientation="landscape" r:id="rId1"/>
  <rowBreaks count="3" manualBreakCount="3">
    <brk id="19" max="16383" man="1"/>
    <brk id="124" max="16383" man="1"/>
    <brk id="15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327660</xdr:colOff>
                    <xdr:row>13</xdr:row>
                    <xdr:rowOff>7620</xdr:rowOff>
                  </from>
                  <to>
                    <xdr:col>5</xdr:col>
                    <xdr:colOff>579120</xdr:colOff>
                    <xdr:row>13</xdr:row>
                    <xdr:rowOff>220980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327660</xdr:colOff>
                    <xdr:row>14</xdr:row>
                    <xdr:rowOff>7620</xdr:rowOff>
                  </from>
                  <to>
                    <xdr:col>5</xdr:col>
                    <xdr:colOff>579120</xdr:colOff>
                    <xdr:row>14</xdr:row>
                    <xdr:rowOff>220980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8</xdr:col>
                    <xdr:colOff>556260</xdr:colOff>
                    <xdr:row>13</xdr:row>
                    <xdr:rowOff>7620</xdr:rowOff>
                  </from>
                  <to>
                    <xdr:col>9</xdr:col>
                    <xdr:colOff>175260</xdr:colOff>
                    <xdr:row>13</xdr:row>
                    <xdr:rowOff>220980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8</xdr:col>
                    <xdr:colOff>556260</xdr:colOff>
                    <xdr:row>14</xdr:row>
                    <xdr:rowOff>7620</xdr:rowOff>
                  </from>
                  <to>
                    <xdr:col>9</xdr:col>
                    <xdr:colOff>175260</xdr:colOff>
                    <xdr:row>14</xdr:row>
                    <xdr:rowOff>220980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10</xdr:col>
                    <xdr:colOff>342900</xdr:colOff>
                    <xdr:row>68</xdr:row>
                    <xdr:rowOff>7620</xdr:rowOff>
                  </from>
                  <to>
                    <xdr:col>10</xdr:col>
                    <xdr:colOff>594360</xdr:colOff>
                    <xdr:row>68</xdr:row>
                    <xdr:rowOff>220980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12</xdr:col>
                    <xdr:colOff>342900</xdr:colOff>
                    <xdr:row>68</xdr:row>
                    <xdr:rowOff>7620</xdr:rowOff>
                  </from>
                  <to>
                    <xdr:col>12</xdr:col>
                    <xdr:colOff>594360</xdr:colOff>
                    <xdr:row>68</xdr:row>
                    <xdr:rowOff>220980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342900</xdr:colOff>
                    <xdr:row>71</xdr:row>
                    <xdr:rowOff>7620</xdr:rowOff>
                  </from>
                  <to>
                    <xdr:col>6</xdr:col>
                    <xdr:colOff>594360</xdr:colOff>
                    <xdr:row>71</xdr:row>
                    <xdr:rowOff>220980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xdr:col>
                    <xdr:colOff>342900</xdr:colOff>
                    <xdr:row>73</xdr:row>
                    <xdr:rowOff>7620</xdr:rowOff>
                  </from>
                  <to>
                    <xdr:col>6</xdr:col>
                    <xdr:colOff>594360</xdr:colOff>
                    <xdr:row>73</xdr:row>
                    <xdr:rowOff>220980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342900</xdr:colOff>
                    <xdr:row>75</xdr:row>
                    <xdr:rowOff>7620</xdr:rowOff>
                  </from>
                  <to>
                    <xdr:col>6</xdr:col>
                    <xdr:colOff>594360</xdr:colOff>
                    <xdr:row>75</xdr:row>
                    <xdr:rowOff>220980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342900</xdr:colOff>
                    <xdr:row>77</xdr:row>
                    <xdr:rowOff>7620</xdr:rowOff>
                  </from>
                  <to>
                    <xdr:col>6</xdr:col>
                    <xdr:colOff>594360</xdr:colOff>
                    <xdr:row>77</xdr:row>
                    <xdr:rowOff>220980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10</xdr:col>
                    <xdr:colOff>342900</xdr:colOff>
                    <xdr:row>112</xdr:row>
                    <xdr:rowOff>68580</xdr:rowOff>
                  </from>
                  <to>
                    <xdr:col>10</xdr:col>
                    <xdr:colOff>594360</xdr:colOff>
                    <xdr:row>112</xdr:row>
                    <xdr:rowOff>289560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10</xdr:col>
                    <xdr:colOff>342900</xdr:colOff>
                    <xdr:row>113</xdr:row>
                    <xdr:rowOff>68580</xdr:rowOff>
                  </from>
                  <to>
                    <xdr:col>10</xdr:col>
                    <xdr:colOff>594360</xdr:colOff>
                    <xdr:row>113</xdr:row>
                    <xdr:rowOff>289560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10</xdr:col>
                    <xdr:colOff>342900</xdr:colOff>
                    <xdr:row>114</xdr:row>
                    <xdr:rowOff>68580</xdr:rowOff>
                  </from>
                  <to>
                    <xdr:col>10</xdr:col>
                    <xdr:colOff>594360</xdr:colOff>
                    <xdr:row>114</xdr:row>
                    <xdr:rowOff>289560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8</xdr:col>
                    <xdr:colOff>342900</xdr:colOff>
                    <xdr:row>121</xdr:row>
                    <xdr:rowOff>106680</xdr:rowOff>
                  </from>
                  <to>
                    <xdr:col>8</xdr:col>
                    <xdr:colOff>594360</xdr:colOff>
                    <xdr:row>121</xdr:row>
                    <xdr:rowOff>327660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10</xdr:col>
                    <xdr:colOff>342900</xdr:colOff>
                    <xdr:row>121</xdr:row>
                    <xdr:rowOff>106680</xdr:rowOff>
                  </from>
                  <to>
                    <xdr:col>10</xdr:col>
                    <xdr:colOff>594360</xdr:colOff>
                    <xdr:row>121</xdr:row>
                    <xdr:rowOff>327660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8</xdr:col>
                    <xdr:colOff>342900</xdr:colOff>
                    <xdr:row>122</xdr:row>
                    <xdr:rowOff>30480</xdr:rowOff>
                  </from>
                  <to>
                    <xdr:col>8</xdr:col>
                    <xdr:colOff>594360</xdr:colOff>
                    <xdr:row>122</xdr:row>
                    <xdr:rowOff>251460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10</xdr:col>
                    <xdr:colOff>342900</xdr:colOff>
                    <xdr:row>122</xdr:row>
                    <xdr:rowOff>30480</xdr:rowOff>
                  </from>
                  <to>
                    <xdr:col>10</xdr:col>
                    <xdr:colOff>594360</xdr:colOff>
                    <xdr:row>122</xdr:row>
                    <xdr:rowOff>251460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8</xdr:col>
                    <xdr:colOff>342900</xdr:colOff>
                    <xdr:row>123</xdr:row>
                    <xdr:rowOff>30480</xdr:rowOff>
                  </from>
                  <to>
                    <xdr:col>8</xdr:col>
                    <xdr:colOff>594360</xdr:colOff>
                    <xdr:row>123</xdr:row>
                    <xdr:rowOff>251460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10</xdr:col>
                    <xdr:colOff>342900</xdr:colOff>
                    <xdr:row>123</xdr:row>
                    <xdr:rowOff>30480</xdr:rowOff>
                  </from>
                  <to>
                    <xdr:col>10</xdr:col>
                    <xdr:colOff>594360</xdr:colOff>
                    <xdr:row>123</xdr:row>
                    <xdr:rowOff>251460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8</xdr:col>
                    <xdr:colOff>342900</xdr:colOff>
                    <xdr:row>141</xdr:row>
                    <xdr:rowOff>30480</xdr:rowOff>
                  </from>
                  <to>
                    <xdr:col>8</xdr:col>
                    <xdr:colOff>594360</xdr:colOff>
                    <xdr:row>141</xdr:row>
                    <xdr:rowOff>251460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10</xdr:col>
                    <xdr:colOff>342900</xdr:colOff>
                    <xdr:row>141</xdr:row>
                    <xdr:rowOff>30480</xdr:rowOff>
                  </from>
                  <to>
                    <xdr:col>10</xdr:col>
                    <xdr:colOff>594360</xdr:colOff>
                    <xdr:row>141</xdr:row>
                    <xdr:rowOff>251460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8</xdr:col>
                    <xdr:colOff>342900</xdr:colOff>
                    <xdr:row>142</xdr:row>
                    <xdr:rowOff>76200</xdr:rowOff>
                  </from>
                  <to>
                    <xdr:col>8</xdr:col>
                    <xdr:colOff>594360</xdr:colOff>
                    <xdr:row>142</xdr:row>
                    <xdr:rowOff>289560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10</xdr:col>
                    <xdr:colOff>342900</xdr:colOff>
                    <xdr:row>142</xdr:row>
                    <xdr:rowOff>76200</xdr:rowOff>
                  </from>
                  <to>
                    <xdr:col>10</xdr:col>
                    <xdr:colOff>594360</xdr:colOff>
                    <xdr:row>142</xdr:row>
                    <xdr:rowOff>289560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8</xdr:col>
                    <xdr:colOff>342900</xdr:colOff>
                    <xdr:row>143</xdr:row>
                    <xdr:rowOff>76200</xdr:rowOff>
                  </from>
                  <to>
                    <xdr:col>8</xdr:col>
                    <xdr:colOff>594360</xdr:colOff>
                    <xdr:row>143</xdr:row>
                    <xdr:rowOff>289560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10</xdr:col>
                    <xdr:colOff>342900</xdr:colOff>
                    <xdr:row>143</xdr:row>
                    <xdr:rowOff>76200</xdr:rowOff>
                  </from>
                  <to>
                    <xdr:col>10</xdr:col>
                    <xdr:colOff>594360</xdr:colOff>
                    <xdr:row>143</xdr:row>
                    <xdr:rowOff>289560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342900</xdr:colOff>
                    <xdr:row>191</xdr:row>
                    <xdr:rowOff>76200</xdr:rowOff>
                  </from>
                  <to>
                    <xdr:col>6</xdr:col>
                    <xdr:colOff>594360</xdr:colOff>
                    <xdr:row>191</xdr:row>
                    <xdr:rowOff>289560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8</xdr:col>
                    <xdr:colOff>342900</xdr:colOff>
                    <xdr:row>191</xdr:row>
                    <xdr:rowOff>76200</xdr:rowOff>
                  </from>
                  <to>
                    <xdr:col>8</xdr:col>
                    <xdr:colOff>594360</xdr:colOff>
                    <xdr:row>191</xdr:row>
                    <xdr:rowOff>289560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6</xdr:col>
                    <xdr:colOff>342900</xdr:colOff>
                    <xdr:row>190</xdr:row>
                    <xdr:rowOff>22860</xdr:rowOff>
                  </from>
                  <to>
                    <xdr:col>6</xdr:col>
                    <xdr:colOff>594360</xdr:colOff>
                    <xdr:row>191</xdr:row>
                    <xdr:rowOff>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8</xdr:col>
                    <xdr:colOff>342900</xdr:colOff>
                    <xdr:row>190</xdr:row>
                    <xdr:rowOff>22860</xdr:rowOff>
                  </from>
                  <to>
                    <xdr:col>8</xdr:col>
                    <xdr:colOff>594360</xdr:colOff>
                    <xdr:row>191</xdr:row>
                    <xdr:rowOff>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6</xdr:col>
                    <xdr:colOff>342900</xdr:colOff>
                    <xdr:row>195</xdr:row>
                    <xdr:rowOff>0</xdr:rowOff>
                  </from>
                  <to>
                    <xdr:col>6</xdr:col>
                    <xdr:colOff>594360</xdr:colOff>
                    <xdr:row>195</xdr:row>
                    <xdr:rowOff>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6</xdr:col>
                    <xdr:colOff>342900</xdr:colOff>
                    <xdr:row>154</xdr:row>
                    <xdr:rowOff>22860</xdr:rowOff>
                  </from>
                  <to>
                    <xdr:col>6</xdr:col>
                    <xdr:colOff>594360</xdr:colOff>
                    <xdr:row>155</xdr:row>
                    <xdr:rowOff>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8</xdr:col>
                    <xdr:colOff>342900</xdr:colOff>
                    <xdr:row>154</xdr:row>
                    <xdr:rowOff>22860</xdr:rowOff>
                  </from>
                  <to>
                    <xdr:col>8</xdr:col>
                    <xdr:colOff>594360</xdr:colOff>
                    <xdr:row>155</xdr:row>
                    <xdr:rowOff>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11</xdr:col>
                    <xdr:colOff>342900</xdr:colOff>
                    <xdr:row>183</xdr:row>
                    <xdr:rowOff>22860</xdr:rowOff>
                  </from>
                  <to>
                    <xdr:col>11</xdr:col>
                    <xdr:colOff>594360</xdr:colOff>
                    <xdr:row>184</xdr:row>
                    <xdr:rowOff>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13</xdr:col>
                    <xdr:colOff>342900</xdr:colOff>
                    <xdr:row>183</xdr:row>
                    <xdr:rowOff>22860</xdr:rowOff>
                  </from>
                  <to>
                    <xdr:col>13</xdr:col>
                    <xdr:colOff>594360</xdr:colOff>
                    <xdr:row>184</xdr:row>
                    <xdr:rowOff>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9</xdr:col>
                    <xdr:colOff>342900</xdr:colOff>
                    <xdr:row>152</xdr:row>
                    <xdr:rowOff>22860</xdr:rowOff>
                  </from>
                  <to>
                    <xdr:col>9</xdr:col>
                    <xdr:colOff>594360</xdr:colOff>
                    <xdr:row>153</xdr:row>
                    <xdr:rowOff>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11</xdr:col>
                    <xdr:colOff>342900</xdr:colOff>
                    <xdr:row>152</xdr:row>
                    <xdr:rowOff>22860</xdr:rowOff>
                  </from>
                  <to>
                    <xdr:col>11</xdr:col>
                    <xdr:colOff>594360</xdr:colOff>
                    <xdr:row>153</xdr:row>
                    <xdr:rowOff>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8</xdr:col>
                    <xdr:colOff>342900</xdr:colOff>
                    <xdr:row>147</xdr:row>
                    <xdr:rowOff>22860</xdr:rowOff>
                  </from>
                  <to>
                    <xdr:col>8</xdr:col>
                    <xdr:colOff>594360</xdr:colOff>
                    <xdr:row>147</xdr:row>
                    <xdr:rowOff>236220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10</xdr:col>
                    <xdr:colOff>342900</xdr:colOff>
                    <xdr:row>147</xdr:row>
                    <xdr:rowOff>22860</xdr:rowOff>
                  </from>
                  <to>
                    <xdr:col>10</xdr:col>
                    <xdr:colOff>594360</xdr:colOff>
                    <xdr:row>147</xdr:row>
                    <xdr:rowOff>236220</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14</xdr:col>
                    <xdr:colOff>342900</xdr:colOff>
                    <xdr:row>102</xdr:row>
                    <xdr:rowOff>7620</xdr:rowOff>
                  </from>
                  <to>
                    <xdr:col>14</xdr:col>
                    <xdr:colOff>594360</xdr:colOff>
                    <xdr:row>102</xdr:row>
                    <xdr:rowOff>220980</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16</xdr:col>
                    <xdr:colOff>342900</xdr:colOff>
                    <xdr:row>102</xdr:row>
                    <xdr:rowOff>7620</xdr:rowOff>
                  </from>
                  <to>
                    <xdr:col>16</xdr:col>
                    <xdr:colOff>594360</xdr:colOff>
                    <xdr:row>102</xdr:row>
                    <xdr:rowOff>220980</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10</xdr:col>
                    <xdr:colOff>342900</xdr:colOff>
                    <xdr:row>115</xdr:row>
                    <xdr:rowOff>68580</xdr:rowOff>
                  </from>
                  <to>
                    <xdr:col>10</xdr:col>
                    <xdr:colOff>594360</xdr:colOff>
                    <xdr:row>115</xdr:row>
                    <xdr:rowOff>289560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11</xdr:col>
                    <xdr:colOff>342900</xdr:colOff>
                    <xdr:row>257</xdr:row>
                    <xdr:rowOff>22860</xdr:rowOff>
                  </from>
                  <to>
                    <xdr:col>11</xdr:col>
                    <xdr:colOff>594360</xdr:colOff>
                    <xdr:row>258</xdr:row>
                    <xdr:rowOff>0</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13</xdr:col>
                    <xdr:colOff>342900</xdr:colOff>
                    <xdr:row>257</xdr:row>
                    <xdr:rowOff>22860</xdr:rowOff>
                  </from>
                  <to>
                    <xdr:col>13</xdr:col>
                    <xdr:colOff>594360</xdr:colOff>
                    <xdr:row>258</xdr:row>
                    <xdr:rowOff>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14</xdr:col>
                    <xdr:colOff>342900</xdr:colOff>
                    <xdr:row>104</xdr:row>
                    <xdr:rowOff>7620</xdr:rowOff>
                  </from>
                  <to>
                    <xdr:col>14</xdr:col>
                    <xdr:colOff>594360</xdr:colOff>
                    <xdr:row>104</xdr:row>
                    <xdr:rowOff>220980</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16</xdr:col>
                    <xdr:colOff>342900</xdr:colOff>
                    <xdr:row>104</xdr:row>
                    <xdr:rowOff>7620</xdr:rowOff>
                  </from>
                  <to>
                    <xdr:col>16</xdr:col>
                    <xdr:colOff>594360</xdr:colOff>
                    <xdr:row>104</xdr:row>
                    <xdr:rowOff>220980</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11</xdr:col>
                    <xdr:colOff>342900</xdr:colOff>
                    <xdr:row>80</xdr:row>
                    <xdr:rowOff>7620</xdr:rowOff>
                  </from>
                  <to>
                    <xdr:col>11</xdr:col>
                    <xdr:colOff>594360</xdr:colOff>
                    <xdr:row>81</xdr:row>
                    <xdr:rowOff>38100</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13</xdr:col>
                    <xdr:colOff>342900</xdr:colOff>
                    <xdr:row>80</xdr:row>
                    <xdr:rowOff>7620</xdr:rowOff>
                  </from>
                  <to>
                    <xdr:col>13</xdr:col>
                    <xdr:colOff>594360</xdr:colOff>
                    <xdr:row>81</xdr:row>
                    <xdr:rowOff>38100</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10</xdr:col>
                    <xdr:colOff>342900</xdr:colOff>
                    <xdr:row>82</xdr:row>
                    <xdr:rowOff>7620</xdr:rowOff>
                  </from>
                  <to>
                    <xdr:col>10</xdr:col>
                    <xdr:colOff>594360</xdr:colOff>
                    <xdr:row>83</xdr:row>
                    <xdr:rowOff>60960</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12</xdr:col>
                    <xdr:colOff>342900</xdr:colOff>
                    <xdr:row>82</xdr:row>
                    <xdr:rowOff>7620</xdr:rowOff>
                  </from>
                  <to>
                    <xdr:col>12</xdr:col>
                    <xdr:colOff>594360</xdr:colOff>
                    <xdr:row>83</xdr:row>
                    <xdr:rowOff>60960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5CF48-C81C-4D6E-B652-14DD12B4658F}">
  <sheetPr codeName="Foglio1">
    <pageSetUpPr fitToPage="1"/>
  </sheetPr>
  <dimension ref="A1:Q59"/>
  <sheetViews>
    <sheetView showGridLines="0" zoomScaleNormal="110" workbookViewId="0">
      <selection sqref="A1:B3"/>
    </sheetView>
  </sheetViews>
  <sheetFormatPr defaultColWidth="9.6640625" defaultRowHeight="13.8" x14ac:dyDescent="0.3"/>
  <cols>
    <col min="1" max="2" width="11.6640625" style="212" customWidth="1"/>
    <col min="3" max="14" width="10" style="212" customWidth="1"/>
    <col min="15" max="16384" width="9.6640625" style="212"/>
  </cols>
  <sheetData>
    <row r="1" spans="1:14" x14ac:dyDescent="0.3">
      <c r="A1" s="1085"/>
      <c r="B1" s="1085"/>
    </row>
    <row r="2" spans="1:14" ht="36" customHeight="1" x14ac:dyDescent="0.3">
      <c r="A2" s="1085"/>
      <c r="B2" s="1085"/>
      <c r="C2" s="213"/>
      <c r="D2" s="1086" t="s">
        <v>634</v>
      </c>
      <c r="E2" s="1087"/>
      <c r="F2" s="1087"/>
      <c r="G2" s="1087"/>
      <c r="H2" s="1088" t="str">
        <f>CONCATENATE(" - ",UPPER('I. Questionario nazionale'!F15))</f>
        <v xml:space="preserve"> - </v>
      </c>
      <c r="I2" s="1088"/>
      <c r="J2" s="1088"/>
      <c r="K2" s="1088"/>
      <c r="L2" s="1088"/>
      <c r="M2" s="1089"/>
      <c r="N2" s="214"/>
    </row>
    <row r="3" spans="1:14" ht="24" customHeight="1" x14ac:dyDescent="0.3">
      <c r="A3" s="1084"/>
      <c r="B3" s="1084"/>
      <c r="C3" s="1084"/>
      <c r="D3" s="1084"/>
      <c r="E3" s="1084"/>
      <c r="F3" s="1084"/>
      <c r="G3" s="1084"/>
      <c r="H3" s="1084"/>
      <c r="I3" s="1084"/>
      <c r="J3" s="1084"/>
      <c r="K3" s="1084"/>
      <c r="L3" s="1084"/>
      <c r="M3" s="1084"/>
      <c r="N3" s="1084"/>
    </row>
    <row r="4" spans="1:14" ht="24" customHeight="1" x14ac:dyDescent="0.3">
      <c r="A4" s="1084" t="str">
        <f>CONCATENATE("Buongiorno ",PROPER('I. Questionario nazionale'!D8),".")</f>
        <v>Buongiorno .</v>
      </c>
      <c r="B4" s="1084"/>
      <c r="C4" s="1084"/>
      <c r="D4" s="1084"/>
      <c r="E4" s="1084"/>
      <c r="F4" s="1084"/>
      <c r="G4" s="1084"/>
      <c r="H4" s="1084"/>
      <c r="I4" s="1084"/>
      <c r="J4" s="1084"/>
      <c r="K4" s="1084"/>
      <c r="L4" s="1084"/>
      <c r="M4" s="1084"/>
      <c r="N4" s="1084"/>
    </row>
    <row r="5" spans="1:14" ht="24" customHeight="1" x14ac:dyDescent="0.3">
      <c r="A5" s="1084" t="s">
        <v>502</v>
      </c>
      <c r="B5" s="1084"/>
      <c r="C5" s="1084"/>
      <c r="D5" s="1084"/>
      <c r="E5" s="1084"/>
      <c r="F5" s="1084"/>
      <c r="G5" s="1084"/>
      <c r="H5" s="1084"/>
      <c r="I5" s="1084"/>
      <c r="J5" s="1084"/>
      <c r="K5" s="1084"/>
      <c r="L5" s="1084"/>
      <c r="M5" s="1084"/>
      <c r="N5" s="1084"/>
    </row>
    <row r="6" spans="1:14" ht="36" customHeight="1" x14ac:dyDescent="0.3">
      <c r="A6" s="1090" t="s">
        <v>503</v>
      </c>
      <c r="B6" s="1090"/>
      <c r="C6" s="1090"/>
      <c r="D6" s="1090"/>
      <c r="E6" s="1090"/>
      <c r="F6" s="1090"/>
      <c r="G6" s="1090"/>
      <c r="H6" s="1090"/>
      <c r="I6" s="1090"/>
      <c r="J6" s="1090"/>
      <c r="K6" s="1090"/>
      <c r="L6" s="1090"/>
      <c r="M6" s="1090"/>
      <c r="N6" s="1090"/>
    </row>
    <row r="7" spans="1:14" ht="24" customHeight="1" x14ac:dyDescent="0.3">
      <c r="A7" s="213"/>
      <c r="B7" s="213"/>
      <c r="C7" s="213"/>
      <c r="D7" s="213"/>
      <c r="E7" s="213"/>
      <c r="F7" s="213"/>
      <c r="G7" s="213"/>
      <c r="H7" s="213"/>
      <c r="I7" s="213"/>
      <c r="J7" s="213"/>
      <c r="K7" s="213"/>
      <c r="L7" s="213"/>
      <c r="M7" s="213"/>
      <c r="N7" s="213"/>
    </row>
    <row r="8" spans="1:14" ht="24" customHeight="1" x14ac:dyDescent="0.3">
      <c r="A8" s="1091"/>
      <c r="B8" s="1092"/>
      <c r="C8" s="1093" t="s">
        <v>35</v>
      </c>
      <c r="D8" s="1093"/>
      <c r="E8" s="1093"/>
      <c r="F8" s="1093" t="s">
        <v>23</v>
      </c>
      <c r="G8" s="1093"/>
      <c r="H8" s="1093"/>
      <c r="I8" s="1093" t="s">
        <v>36</v>
      </c>
      <c r="J8" s="1093"/>
      <c r="K8" s="1093"/>
      <c r="L8" s="1093" t="s">
        <v>26</v>
      </c>
      <c r="M8" s="1093"/>
      <c r="N8" s="1093"/>
    </row>
    <row r="9" spans="1:14" ht="24" customHeight="1" x14ac:dyDescent="0.3">
      <c r="A9" s="1091"/>
      <c r="B9" s="1092"/>
      <c r="C9" s="215" t="s">
        <v>14</v>
      </c>
      <c r="D9" s="216" t="s">
        <v>15</v>
      </c>
      <c r="E9" s="217" t="s">
        <v>35</v>
      </c>
      <c r="F9" s="215" t="s">
        <v>14</v>
      </c>
      <c r="G9" s="216" t="s">
        <v>15</v>
      </c>
      <c r="H9" s="217" t="s">
        <v>35</v>
      </c>
      <c r="I9" s="215" t="s">
        <v>14</v>
      </c>
      <c r="J9" s="216" t="s">
        <v>15</v>
      </c>
      <c r="K9" s="217" t="s">
        <v>35</v>
      </c>
      <c r="L9" s="215" t="s">
        <v>14</v>
      </c>
      <c r="M9" s="216" t="s">
        <v>15</v>
      </c>
      <c r="N9" s="217" t="s">
        <v>35</v>
      </c>
    </row>
    <row r="10" spans="1:14" ht="24" customHeight="1" x14ac:dyDescent="0.3">
      <c r="A10" s="1094" t="s">
        <v>39</v>
      </c>
      <c r="B10" s="1095"/>
      <c r="C10" s="218">
        <f>+F10+I10+L10</f>
        <v>0</v>
      </c>
      <c r="D10" s="218">
        <f>+G10+J10+M10</f>
        <v>0</v>
      </c>
      <c r="E10" s="219">
        <f>C10+D10</f>
        <v>0</v>
      </c>
      <c r="F10" s="218">
        <f>+'I. Questionario nazionale'!S101</f>
        <v>0</v>
      </c>
      <c r="G10" s="220">
        <f>+'I. Questionario nazionale'!T101</f>
        <v>0</v>
      </c>
      <c r="H10" s="219">
        <f>+F10+G10</f>
        <v>0</v>
      </c>
      <c r="I10" s="218">
        <f>+'I. Questionario nazionale'!V101</f>
        <v>0</v>
      </c>
      <c r="J10" s="220">
        <f>+'I. Questionario nazionale'!W101</f>
        <v>0</v>
      </c>
      <c r="K10" s="219">
        <f>+I10+J10</f>
        <v>0</v>
      </c>
      <c r="L10" s="218">
        <f>+'I. Questionario nazionale'!Y101</f>
        <v>0</v>
      </c>
      <c r="M10" s="220">
        <f>+'I. Questionario nazionale'!Z101</f>
        <v>0</v>
      </c>
      <c r="N10" s="219">
        <f>+L10+M10</f>
        <v>0</v>
      </c>
    </row>
    <row r="11" spans="1:14" ht="24" customHeight="1" x14ac:dyDescent="0.3">
      <c r="A11" s="1096" t="s">
        <v>40</v>
      </c>
      <c r="B11" s="1097"/>
      <c r="C11" s="244" t="str">
        <f>IF(C$10&gt;0,+(F11*F$10+I11*I$10+L11*L$10)/C$10,"0")</f>
        <v>0</v>
      </c>
      <c r="D11" s="245" t="str">
        <f>IF(D$10&gt;0,+(G11*G$10+J11*J$10+M11*M$10)/D$10,"0")</f>
        <v>0</v>
      </c>
      <c r="E11" s="246" t="str">
        <f>IF(C10&gt;0,IF(D10&gt;0,+(C11*C10+D11*D10)/E10,C11),D11)</f>
        <v>0</v>
      </c>
      <c r="F11" s="244" t="str">
        <f>+'I. Questionario nazionale'!S102</f>
        <v>0</v>
      </c>
      <c r="G11" s="245" t="str">
        <f>+'I. Questionario nazionale'!T102</f>
        <v>0</v>
      </c>
      <c r="H11" s="246" t="str">
        <f>IF(F10&gt;0,IF(G10&gt;0,+(F11*F10+G11*G10)/H10,F11),G11)</f>
        <v>0</v>
      </c>
      <c r="I11" s="244" t="str">
        <f>+'I. Questionario nazionale'!V102</f>
        <v>0</v>
      </c>
      <c r="J11" s="245" t="str">
        <f>+'I. Questionario nazionale'!W102</f>
        <v>0</v>
      </c>
      <c r="K11" s="246" t="str">
        <f>IF(I10&gt;0,IF(J10&gt;0,+(I11*I10+J11*J10)/K10,I11),J11)</f>
        <v>0</v>
      </c>
      <c r="L11" s="244" t="str">
        <f>+'I. Questionario nazionale'!Y102</f>
        <v>0</v>
      </c>
      <c r="M11" s="245" t="str">
        <f>+'I. Questionario nazionale'!Z102</f>
        <v>0</v>
      </c>
      <c r="N11" s="246" t="str">
        <f>IF(L10&gt;0,IF(M10&gt;0,+(L11*L10+M11*M10)/N10,L11),M11)</f>
        <v>0</v>
      </c>
    </row>
    <row r="12" spans="1:14" ht="24" customHeight="1" x14ac:dyDescent="0.3">
      <c r="A12" s="1096" t="s">
        <v>41</v>
      </c>
      <c r="B12" s="1097"/>
      <c r="C12" s="244" t="str">
        <f>IF($C$10&gt;0,+(F12*$F$10+I12*$I$10+L12*$L$10)/$C$10,"0")</f>
        <v>0</v>
      </c>
      <c r="D12" s="245" t="str">
        <f>IF(D$10&gt;0,+(G12*G$10+J12*J$10+M12*M$10)/D$10,"0")</f>
        <v>0</v>
      </c>
      <c r="E12" s="246" t="str">
        <f>IF(C10&gt;0,IF(D10&gt;0,+(C12*C10+D12*D10)/E10,C12),D12)</f>
        <v>0</v>
      </c>
      <c r="F12" s="244" t="str">
        <f>+'I. Questionario nazionale'!S103</f>
        <v>0</v>
      </c>
      <c r="G12" s="245" t="str">
        <f>+'I. Questionario nazionale'!T103</f>
        <v>0</v>
      </c>
      <c r="H12" s="246" t="str">
        <f>IF(F10&gt;0,IF(G10&gt;0,+(F12*F10+G12*G10)/H10,F12),G12)</f>
        <v>0</v>
      </c>
      <c r="I12" s="244" t="str">
        <f>+'I. Questionario nazionale'!V103</f>
        <v>0</v>
      </c>
      <c r="J12" s="245" t="str">
        <f>+'I. Questionario nazionale'!W103</f>
        <v>0</v>
      </c>
      <c r="K12" s="246" t="str">
        <f>IF(I10&gt;0,IF(J10&gt;0,+(I12*I10+J12*J10)/K10,I12),J12)</f>
        <v>0</v>
      </c>
      <c r="L12" s="244" t="str">
        <f>+'I. Questionario nazionale'!Y103</f>
        <v>0</v>
      </c>
      <c r="M12" s="245" t="str">
        <f>+'I. Questionario nazionale'!Z103</f>
        <v>0</v>
      </c>
      <c r="N12" s="246" t="str">
        <f>IF(L10&gt;0,IF(M10&gt;0,+(L12*L10+M12*M10)/N10,L12),M12)</f>
        <v>0</v>
      </c>
    </row>
    <row r="13" spans="1:14" ht="24" customHeight="1" x14ac:dyDescent="0.3">
      <c r="A13" s="1096" t="s">
        <v>42</v>
      </c>
      <c r="B13" s="1097"/>
      <c r="C13" s="244" t="str">
        <f>IF($C$10&gt;0,+(F13*$F$10+I13*$I$10+L13*$L$10)/$C$10,"0")</f>
        <v>0</v>
      </c>
      <c r="D13" s="245" t="str">
        <f>IF(D$10&gt;0,+(G13*G$10+J13*J$10+M13*M$10)/D$10,"0")</f>
        <v>0</v>
      </c>
      <c r="E13" s="246" t="str">
        <f>IF(C10&gt;0,IF(D10&gt;0,+E11-E12,C13),D13)</f>
        <v>0</v>
      </c>
      <c r="F13" s="244" t="str">
        <f>IF(F10&gt;0,+F11-F12,"0")</f>
        <v>0</v>
      </c>
      <c r="G13" s="245" t="str">
        <f>IF(G10&gt;0,+G11-G12,"0")</f>
        <v>0</v>
      </c>
      <c r="H13" s="246" t="str">
        <f>IF(F10&gt;0,IF(G10&gt;0,+H11-H12,F13),G13)</f>
        <v>0</v>
      </c>
      <c r="I13" s="244" t="str">
        <f>IF(I10&gt;0,+I11-I12,"0")</f>
        <v>0</v>
      </c>
      <c r="J13" s="245" t="str">
        <f>IF(J10&gt;0,+J11-J12,"0")</f>
        <v>0</v>
      </c>
      <c r="K13" s="246" t="str">
        <f>IF(I10&gt;0,IF(J10&gt;0,+K11-K12,I13),J13)</f>
        <v>0</v>
      </c>
      <c r="L13" s="244" t="str">
        <f>IF(L10&gt;0,+L11-L12,"0")</f>
        <v>0</v>
      </c>
      <c r="M13" s="245" t="str">
        <f>IF(M10&gt;0,+M11-M12,"0")</f>
        <v>0</v>
      </c>
      <c r="N13" s="246" t="str">
        <f>IF(L10&gt;0,IF(M10&gt;0,+N11-N12,L13),M13)</f>
        <v>0</v>
      </c>
    </row>
    <row r="14" spans="1:14" ht="24" customHeight="1" x14ac:dyDescent="0.3">
      <c r="A14" s="1098" t="s">
        <v>58</v>
      </c>
      <c r="B14" s="1099"/>
      <c r="C14" s="221" t="str">
        <f>IF($C$10&gt;0,+(F14*$F$10+I14*$I$10+L14*$L$10)/$C$10,"0")</f>
        <v>0</v>
      </c>
      <c r="D14" s="222" t="str">
        <f>IF(D$10&gt;0,+(G14*G$10+J14*J$10+M14*M$10)/D$10,"0")</f>
        <v>0</v>
      </c>
      <c r="E14" s="223" t="str">
        <f>IF(C10&gt;0,IF(D10&gt;0,+E13/E11,C14),D14)</f>
        <v>0</v>
      </c>
      <c r="F14" s="221" t="str">
        <f>IF(F10&gt;0,+F13/F11,"0")</f>
        <v>0</v>
      </c>
      <c r="G14" s="222" t="str">
        <f>IF(G10&gt;0,+G13/G11,"0")</f>
        <v>0</v>
      </c>
      <c r="H14" s="223" t="str">
        <f>IF(F10&gt;0,IF(G10&gt;0,+H13/H11,F14),G14)</f>
        <v>0</v>
      </c>
      <c r="I14" s="221" t="str">
        <f>IF(I10&gt;0,+I13/I11,"0")</f>
        <v>0</v>
      </c>
      <c r="J14" s="222" t="str">
        <f>IF(J10&gt;0,+J13/J11,"0")</f>
        <v>0</v>
      </c>
      <c r="K14" s="223" t="str">
        <f>IF(I10&gt;0,IF(J10&gt;0,+K13/K11,I14),J14)</f>
        <v>0</v>
      </c>
      <c r="L14" s="221" t="str">
        <f>IF(L10&gt;0,+L13/L11,"0")</f>
        <v>0</v>
      </c>
      <c r="M14" s="222" t="str">
        <f>IF(M10&gt;0,+M13/M11,"0")</f>
        <v>0</v>
      </c>
      <c r="N14" s="223" t="str">
        <f>IF(L10&gt;0,IF(M10&gt;0,+N13/N11,L14),M14)</f>
        <v>0</v>
      </c>
    </row>
    <row r="15" spans="1:14" ht="24" customHeight="1" x14ac:dyDescent="0.3">
      <c r="A15" s="1100" t="s">
        <v>635</v>
      </c>
      <c r="B15" s="1100"/>
      <c r="C15" s="1100"/>
      <c r="D15" s="1100"/>
      <c r="E15" s="1100"/>
      <c r="F15" s="1100"/>
      <c r="G15" s="1100"/>
      <c r="H15" s="1100"/>
      <c r="I15" s="1100"/>
      <c r="J15" s="1100"/>
      <c r="K15" s="1100"/>
      <c r="L15" s="1100"/>
      <c r="M15" s="1100"/>
      <c r="N15" s="1100"/>
    </row>
    <row r="16" spans="1:14" ht="24" customHeight="1" x14ac:dyDescent="0.3">
      <c r="A16" s="213"/>
      <c r="B16" s="213"/>
      <c r="C16" s="213"/>
      <c r="D16" s="213"/>
      <c r="E16" s="213"/>
      <c r="F16" s="213"/>
      <c r="G16" s="213"/>
      <c r="H16" s="213"/>
      <c r="I16" s="213"/>
      <c r="J16" s="213"/>
      <c r="K16" s="213"/>
      <c r="L16" s="213"/>
      <c r="M16" s="213"/>
      <c r="N16" s="213"/>
    </row>
    <row r="17" spans="1:17" ht="24" customHeight="1" x14ac:dyDescent="0.3">
      <c r="A17" s="1084" t="s">
        <v>504</v>
      </c>
      <c r="B17" s="1084"/>
      <c r="C17" s="1084"/>
      <c r="D17" s="1084"/>
      <c r="E17" s="1084"/>
      <c r="F17" s="1084"/>
      <c r="G17" s="1084"/>
      <c r="H17" s="1084"/>
      <c r="I17" s="1084"/>
      <c r="J17" s="1084"/>
      <c r="K17" s="1084"/>
      <c r="L17" s="1084"/>
      <c r="M17" s="1084"/>
      <c r="N17" s="1084"/>
    </row>
    <row r="18" spans="1:17" ht="50.25" customHeight="1" x14ac:dyDescent="0.3">
      <c r="A18" s="1090" t="str">
        <f>CONCATENATE("Ci auguriamo di poter contare anche in futuro sulla sua attiva partecipazione, e provvederemo a informarla - all’indirizzo ",LOWER('I. Questionario nazionale'!B10)," che ha indicato sul questionario - non appena saranno disponibili i risultati dell’indagine.")</f>
        <v>Ci auguriamo di poter contare anche in futuro sulla sua attiva partecipazione, e provvederemo a informarla - all’indirizzo  che ha indicato sul questionario - non appena saranno disponibili i risultati dell’indagine.</v>
      </c>
      <c r="B18" s="1090"/>
      <c r="C18" s="1090"/>
      <c r="D18" s="1090"/>
      <c r="E18" s="1090"/>
      <c r="F18" s="1090"/>
      <c r="G18" s="1090"/>
      <c r="H18" s="1090"/>
      <c r="I18" s="1090"/>
      <c r="J18" s="1090"/>
      <c r="K18" s="1090"/>
      <c r="L18" s="1090"/>
      <c r="M18" s="1090"/>
      <c r="N18" s="1090"/>
    </row>
    <row r="19" spans="1:17" ht="24" customHeight="1" x14ac:dyDescent="0.3">
      <c r="A19" s="1084" t="s">
        <v>505</v>
      </c>
      <c r="B19" s="1084"/>
      <c r="C19" s="1084"/>
      <c r="D19" s="1084"/>
      <c r="E19" s="1084"/>
      <c r="F19" s="1084"/>
      <c r="G19" s="1084"/>
      <c r="H19" s="1084"/>
      <c r="I19" s="1084"/>
      <c r="J19" s="1084"/>
      <c r="K19" s="1084"/>
      <c r="L19" s="1084"/>
      <c r="M19" s="1084"/>
      <c r="N19" s="1084"/>
    </row>
    <row r="23" spans="1:17" ht="18" customHeight="1" x14ac:dyDescent="0.25">
      <c r="A23" s="224" t="s">
        <v>506</v>
      </c>
      <c r="B23" s="225"/>
      <c r="C23" s="225"/>
      <c r="D23" s="225"/>
      <c r="E23" s="226"/>
      <c r="F23" s="225"/>
      <c r="G23" s="225"/>
      <c r="H23" s="227"/>
      <c r="I23" s="10"/>
      <c r="J23" s="10"/>
      <c r="K23" s="10"/>
      <c r="L23" s="10"/>
      <c r="M23" s="10"/>
      <c r="N23" s="10"/>
      <c r="O23" s="10"/>
      <c r="P23" s="10"/>
      <c r="Q23" s="10"/>
    </row>
    <row r="24" spans="1:17" ht="18" customHeight="1" x14ac:dyDescent="0.25">
      <c r="A24" s="228"/>
      <c r="B24" s="229"/>
      <c r="C24" s="229"/>
      <c r="D24" s="229"/>
      <c r="E24" s="229"/>
      <c r="F24" s="229"/>
      <c r="G24" s="229"/>
      <c r="H24" s="230"/>
      <c r="I24" s="366"/>
      <c r="J24" s="10"/>
      <c r="K24" s="10"/>
      <c r="L24" s="10"/>
      <c r="M24" s="10"/>
      <c r="N24" s="10"/>
      <c r="O24" s="10"/>
      <c r="P24" s="10"/>
      <c r="Q24" s="10"/>
    </row>
    <row r="25" spans="1:17" ht="18" customHeight="1" x14ac:dyDescent="0.25">
      <c r="A25" s="231" t="s">
        <v>507</v>
      </c>
      <c r="B25" s="232"/>
      <c r="C25" s="232"/>
      <c r="D25" s="229"/>
      <c r="E25" s="229"/>
      <c r="F25" s="229"/>
      <c r="G25" s="233" t="s">
        <v>508</v>
      </c>
      <c r="H25" s="230"/>
      <c r="I25" s="366"/>
      <c r="J25" s="10"/>
      <c r="K25" s="10"/>
      <c r="L25" s="10"/>
      <c r="M25" s="10"/>
      <c r="N25" s="10"/>
      <c r="O25" s="10"/>
      <c r="P25" s="10"/>
      <c r="Q25" s="10"/>
    </row>
    <row r="26" spans="1:17" ht="18" customHeight="1" x14ac:dyDescent="0.25">
      <c r="A26" s="231"/>
      <c r="B26" s="229"/>
      <c r="C26" s="229"/>
      <c r="D26" s="229"/>
      <c r="E26" s="229"/>
      <c r="F26" s="229"/>
      <c r="G26" s="232"/>
      <c r="H26" s="230"/>
      <c r="I26" s="367"/>
      <c r="J26" s="10"/>
      <c r="K26" s="10"/>
      <c r="L26" s="10"/>
      <c r="M26" s="10"/>
      <c r="N26" s="10"/>
      <c r="O26" s="10"/>
      <c r="P26" s="10"/>
      <c r="Q26" s="10"/>
    </row>
    <row r="27" spans="1:17" ht="18" customHeight="1" x14ac:dyDescent="0.25">
      <c r="A27" s="231" t="s">
        <v>549</v>
      </c>
      <c r="B27" s="229"/>
      <c r="C27" s="229"/>
      <c r="D27" s="229"/>
      <c r="E27" s="229"/>
      <c r="F27" s="229"/>
      <c r="G27" s="232">
        <v>9</v>
      </c>
      <c r="H27" s="230"/>
      <c r="I27" s="367"/>
      <c r="J27" s="10"/>
      <c r="K27" s="10"/>
      <c r="L27" s="10"/>
      <c r="M27" s="10"/>
      <c r="N27" s="10"/>
      <c r="O27" s="10"/>
      <c r="P27" s="10"/>
      <c r="Q27" s="10"/>
    </row>
    <row r="28" spans="1:17" ht="18" customHeight="1" x14ac:dyDescent="0.25">
      <c r="A28" s="231" t="s">
        <v>636</v>
      </c>
      <c r="B28" s="229"/>
      <c r="C28" s="229"/>
      <c r="D28" s="229"/>
      <c r="E28" s="229"/>
      <c r="F28" s="229"/>
      <c r="G28" s="232">
        <v>11</v>
      </c>
      <c r="H28" s="230"/>
      <c r="I28" s="367"/>
      <c r="J28" s="10"/>
      <c r="K28" s="10"/>
      <c r="L28" s="10"/>
      <c r="M28" s="10"/>
      <c r="N28" s="10"/>
      <c r="O28" s="10"/>
      <c r="P28" s="10"/>
      <c r="Q28" s="10"/>
    </row>
    <row r="29" spans="1:17" ht="18" customHeight="1" x14ac:dyDescent="0.25">
      <c r="A29" s="231" t="s">
        <v>637</v>
      </c>
      <c r="B29" s="229"/>
      <c r="C29" s="229"/>
      <c r="D29" s="229"/>
      <c r="E29" s="229"/>
      <c r="F29" s="229"/>
      <c r="G29" s="232">
        <f>AVERAGE(G27:G28)</f>
        <v>10</v>
      </c>
      <c r="H29" s="230"/>
      <c r="I29" s="367"/>
      <c r="J29" s="10"/>
      <c r="K29" s="10"/>
      <c r="L29" s="10"/>
      <c r="M29" s="10"/>
      <c r="N29" s="10"/>
      <c r="O29" s="10"/>
      <c r="P29" s="10"/>
      <c r="Q29" s="10"/>
    </row>
    <row r="30" spans="1:17" ht="18" customHeight="1" x14ac:dyDescent="0.25">
      <c r="A30" s="231" t="s">
        <v>509</v>
      </c>
      <c r="B30" s="232"/>
      <c r="C30" s="232"/>
      <c r="D30" s="232"/>
      <c r="E30" s="232"/>
      <c r="F30" s="232"/>
      <c r="G30" s="232">
        <v>366</v>
      </c>
      <c r="H30" s="234"/>
      <c r="I30" s="367"/>
      <c r="J30" s="10"/>
      <c r="K30" s="10"/>
      <c r="L30" s="10"/>
      <c r="M30" s="10"/>
      <c r="N30" s="10"/>
      <c r="O30" s="10"/>
      <c r="P30" s="10"/>
      <c r="Q30" s="10"/>
    </row>
    <row r="31" spans="1:17" ht="18" customHeight="1" x14ac:dyDescent="0.25">
      <c r="A31" s="231" t="s">
        <v>510</v>
      </c>
      <c r="B31" s="232"/>
      <c r="C31" s="232"/>
      <c r="D31" s="232"/>
      <c r="E31" s="232"/>
      <c r="F31" s="232"/>
      <c r="G31" s="232">
        <v>104</v>
      </c>
      <c r="H31" s="234"/>
      <c r="I31" s="367"/>
      <c r="J31" s="10"/>
      <c r="K31" s="10"/>
      <c r="L31" s="10"/>
      <c r="M31" s="368"/>
      <c r="N31" s="10"/>
      <c r="O31" s="10"/>
      <c r="P31" s="10"/>
      <c r="Q31" s="10"/>
    </row>
    <row r="32" spans="1:17" ht="18" customHeight="1" x14ac:dyDescent="0.25">
      <c r="A32" s="231" t="s">
        <v>638</v>
      </c>
      <c r="B32" s="232"/>
      <c r="C32" s="232"/>
      <c r="D32" s="232"/>
      <c r="E32" s="232"/>
      <c r="F32" s="232"/>
      <c r="G32" s="232">
        <v>9</v>
      </c>
      <c r="H32" s="234"/>
      <c r="I32" s="367"/>
      <c r="J32" s="10"/>
      <c r="K32" s="10"/>
      <c r="L32" s="10"/>
      <c r="M32" s="10"/>
      <c r="N32" s="10"/>
      <c r="O32" s="10"/>
      <c r="P32" s="10"/>
      <c r="Q32" s="10"/>
    </row>
    <row r="33" spans="1:17" ht="18" customHeight="1" x14ac:dyDescent="0.25">
      <c r="A33" s="231" t="s">
        <v>511</v>
      </c>
      <c r="B33" s="229"/>
      <c r="C33" s="229"/>
      <c r="D33" s="229"/>
      <c r="E33" s="229"/>
      <c r="F33" s="229"/>
      <c r="G33" s="232">
        <v>33</v>
      </c>
      <c r="H33" s="230"/>
      <c r="I33" s="367"/>
      <c r="J33" s="10"/>
      <c r="K33" s="10"/>
      <c r="L33" s="10"/>
      <c r="M33" s="10"/>
      <c r="N33" s="10"/>
      <c r="O33" s="10"/>
      <c r="P33" s="10"/>
      <c r="Q33" s="10"/>
    </row>
    <row r="34" spans="1:17" ht="18" customHeight="1" x14ac:dyDescent="0.25">
      <c r="A34" s="231" t="s">
        <v>512</v>
      </c>
      <c r="B34" s="229"/>
      <c r="C34" s="229"/>
      <c r="D34" s="229"/>
      <c r="E34" s="229"/>
      <c r="F34" s="229"/>
      <c r="G34" s="232">
        <v>40</v>
      </c>
      <c r="H34" s="230"/>
      <c r="I34" s="367"/>
      <c r="J34" s="10"/>
      <c r="K34" s="10"/>
      <c r="L34" s="10"/>
      <c r="M34" s="10"/>
      <c r="N34" s="10"/>
      <c r="O34" s="10"/>
      <c r="P34" s="10"/>
      <c r="Q34" s="10"/>
    </row>
    <row r="35" spans="1:17" ht="18" customHeight="1" x14ac:dyDescent="0.25">
      <c r="A35" s="231" t="s">
        <v>513</v>
      </c>
      <c r="B35" s="229"/>
      <c r="C35" s="229"/>
      <c r="D35" s="229"/>
      <c r="E35" s="229"/>
      <c r="F35" s="229"/>
      <c r="G35" s="232">
        <v>60</v>
      </c>
      <c r="H35" s="230"/>
      <c r="I35" s="367"/>
      <c r="J35" s="10"/>
      <c r="K35" s="10"/>
      <c r="L35" s="10"/>
      <c r="M35" s="10"/>
      <c r="N35" s="10"/>
      <c r="O35" s="10"/>
      <c r="P35" s="10"/>
      <c r="Q35" s="10"/>
    </row>
    <row r="36" spans="1:17" ht="18" customHeight="1" x14ac:dyDescent="0.25">
      <c r="A36" s="231" t="s">
        <v>514</v>
      </c>
      <c r="B36" s="229"/>
      <c r="C36" s="229"/>
      <c r="D36" s="229"/>
      <c r="E36" s="229"/>
      <c r="F36" s="229"/>
      <c r="G36" s="232">
        <f>500/G29</f>
        <v>50</v>
      </c>
      <c r="H36" s="230"/>
      <c r="I36" s="367"/>
      <c r="J36" s="10"/>
      <c r="K36" s="10"/>
      <c r="L36" s="10"/>
      <c r="M36" s="10"/>
      <c r="N36" s="10"/>
      <c r="O36" s="10"/>
      <c r="P36" s="10"/>
      <c r="Q36" s="10"/>
    </row>
    <row r="37" spans="1:17" ht="18" customHeight="1" x14ac:dyDescent="0.25">
      <c r="A37" s="235" t="s">
        <v>721</v>
      </c>
      <c r="B37" s="229"/>
      <c r="C37" s="229"/>
      <c r="D37" s="229"/>
      <c r="E37" s="229"/>
      <c r="F37" s="229"/>
      <c r="G37" s="236">
        <f>+((G30-G31-G33-G32)*((G34-(G35/60))/5))-G36</f>
        <v>1666</v>
      </c>
      <c r="H37" s="230"/>
      <c r="I37" s="10"/>
      <c r="J37" s="10"/>
      <c r="K37" s="10"/>
      <c r="L37" s="10"/>
      <c r="M37" s="10"/>
      <c r="N37" s="10"/>
      <c r="O37" s="10"/>
      <c r="P37" s="10"/>
      <c r="Q37" s="10"/>
    </row>
    <row r="38" spans="1:17" ht="18" customHeight="1" x14ac:dyDescent="0.25">
      <c r="A38" s="231"/>
      <c r="B38" s="229"/>
      <c r="C38" s="229"/>
      <c r="D38" s="229"/>
      <c r="E38" s="229"/>
      <c r="F38" s="229"/>
      <c r="G38" s="232"/>
      <c r="H38" s="230"/>
      <c r="I38" s="10"/>
      <c r="J38" s="10"/>
      <c r="K38" s="10"/>
      <c r="L38" s="10"/>
      <c r="M38" s="10"/>
      <c r="N38" s="10"/>
      <c r="O38" s="10"/>
      <c r="P38" s="10"/>
      <c r="Q38" s="10"/>
    </row>
    <row r="39" spans="1:17" ht="18" customHeight="1" x14ac:dyDescent="0.25">
      <c r="A39" s="231" t="s">
        <v>515</v>
      </c>
      <c r="B39" s="229"/>
      <c r="C39" s="229"/>
      <c r="D39" s="229"/>
      <c r="E39" s="229"/>
      <c r="F39" s="229"/>
      <c r="G39" s="232">
        <f>100/G29</f>
        <v>10</v>
      </c>
      <c r="H39" s="230"/>
      <c r="I39" s="10"/>
      <c r="J39" s="10"/>
      <c r="K39" s="10"/>
      <c r="L39" s="10"/>
      <c r="M39" s="10"/>
      <c r="N39" s="10"/>
      <c r="O39" s="10"/>
      <c r="P39" s="10"/>
      <c r="Q39" s="10"/>
    </row>
    <row r="40" spans="1:17" ht="18" customHeight="1" x14ac:dyDescent="0.25">
      <c r="A40" s="231" t="s">
        <v>497</v>
      </c>
      <c r="B40" s="229"/>
      <c r="C40" s="229"/>
      <c r="D40" s="229"/>
      <c r="E40" s="229"/>
      <c r="F40" s="229"/>
      <c r="G40" s="232">
        <f>100/G29</f>
        <v>10</v>
      </c>
      <c r="H40" s="230"/>
      <c r="I40" s="10"/>
      <c r="J40" s="10"/>
      <c r="K40" s="10"/>
      <c r="L40" s="10"/>
      <c r="M40" s="10"/>
      <c r="N40" s="10"/>
      <c r="O40" s="10"/>
      <c r="P40" s="10"/>
      <c r="Q40" s="10"/>
    </row>
    <row r="41" spans="1:17" ht="18" customHeight="1" x14ac:dyDescent="0.25">
      <c r="A41" s="231" t="s">
        <v>47</v>
      </c>
      <c r="B41" s="229"/>
      <c r="C41" s="229"/>
      <c r="D41" s="229"/>
      <c r="E41" s="229"/>
      <c r="F41" s="229"/>
      <c r="G41" s="232">
        <f>100/G29</f>
        <v>10</v>
      </c>
      <c r="H41" s="230"/>
      <c r="I41" s="10"/>
      <c r="J41" s="10"/>
      <c r="K41" s="10"/>
      <c r="L41" s="10"/>
      <c r="M41" s="10"/>
      <c r="N41" s="10"/>
      <c r="O41" s="10"/>
      <c r="P41" s="10"/>
      <c r="Q41" s="10"/>
    </row>
    <row r="42" spans="1:17" ht="18" customHeight="1" x14ac:dyDescent="0.25">
      <c r="A42" s="231" t="s">
        <v>516</v>
      </c>
      <c r="B42" s="229"/>
      <c r="C42" s="229"/>
      <c r="D42" s="229"/>
      <c r="E42" s="229"/>
      <c r="F42" s="229"/>
      <c r="G42" s="232">
        <f>100/G29</f>
        <v>10</v>
      </c>
      <c r="H42" s="230"/>
      <c r="I42" s="10"/>
      <c r="J42" s="10"/>
      <c r="K42" s="10"/>
      <c r="L42" s="10"/>
      <c r="M42" s="10"/>
      <c r="N42" s="10"/>
      <c r="O42" s="237"/>
      <c r="P42" s="10"/>
      <c r="Q42" s="10"/>
    </row>
    <row r="43" spans="1:17" ht="18" customHeight="1" x14ac:dyDescent="0.25">
      <c r="A43" s="231" t="s">
        <v>517</v>
      </c>
      <c r="B43" s="229"/>
      <c r="C43" s="229"/>
      <c r="D43" s="229"/>
      <c r="E43" s="229"/>
      <c r="F43" s="229"/>
      <c r="G43" s="232">
        <f>100/G29</f>
        <v>10</v>
      </c>
      <c r="H43" s="230"/>
      <c r="I43" s="10"/>
      <c r="J43" s="10"/>
      <c r="K43" s="10"/>
      <c r="L43" s="10"/>
      <c r="M43" s="10"/>
      <c r="N43" s="10"/>
      <c r="O43" s="10"/>
      <c r="P43" s="10"/>
      <c r="Q43" s="10"/>
    </row>
    <row r="44" spans="1:17" ht="18" customHeight="1" x14ac:dyDescent="0.25">
      <c r="A44" s="231" t="s">
        <v>49</v>
      </c>
      <c r="B44" s="229"/>
      <c r="C44" s="229"/>
      <c r="D44" s="229"/>
      <c r="E44" s="229"/>
      <c r="F44" s="229"/>
      <c r="G44" s="232">
        <f>100/G29</f>
        <v>10</v>
      </c>
      <c r="H44" s="230"/>
      <c r="I44" s="10"/>
      <c r="J44" s="10"/>
      <c r="K44" s="10"/>
      <c r="L44" s="10"/>
      <c r="M44" s="10"/>
      <c r="N44" s="10"/>
      <c r="O44" s="10"/>
      <c r="P44" s="10"/>
      <c r="Q44" s="10"/>
    </row>
    <row r="45" spans="1:17" ht="18" customHeight="1" x14ac:dyDescent="0.25">
      <c r="A45" s="231" t="s">
        <v>518</v>
      </c>
      <c r="B45" s="229"/>
      <c r="C45" s="229"/>
      <c r="D45" s="229"/>
      <c r="E45" s="229"/>
      <c r="F45" s="229"/>
      <c r="G45" s="232">
        <f>100/G29</f>
        <v>10</v>
      </c>
      <c r="H45" s="230"/>
      <c r="I45" s="10"/>
      <c r="J45" s="10"/>
      <c r="K45" s="10"/>
      <c r="L45" s="10"/>
      <c r="M45" s="10"/>
      <c r="N45" s="10"/>
      <c r="O45" s="10"/>
      <c r="P45" s="10"/>
      <c r="Q45" s="10"/>
    </row>
    <row r="46" spans="1:17" ht="18" customHeight="1" x14ac:dyDescent="0.25">
      <c r="A46" s="235" t="s">
        <v>519</v>
      </c>
      <c r="B46" s="229"/>
      <c r="C46" s="229"/>
      <c r="D46" s="229"/>
      <c r="E46" s="229"/>
      <c r="F46" s="229"/>
      <c r="G46" s="238">
        <f>SUM(G39:G45)</f>
        <v>70</v>
      </c>
      <c r="H46" s="230"/>
      <c r="I46" s="10"/>
      <c r="J46" s="10"/>
      <c r="K46" s="10"/>
      <c r="L46" s="10"/>
      <c r="M46" s="10"/>
      <c r="N46" s="10"/>
      <c r="O46" s="10"/>
      <c r="P46" s="10"/>
      <c r="Q46" s="10"/>
    </row>
    <row r="47" spans="1:17" ht="18" customHeight="1" x14ac:dyDescent="0.25">
      <c r="A47" s="231"/>
      <c r="B47" s="232"/>
      <c r="C47" s="232"/>
      <c r="D47" s="229"/>
      <c r="E47" s="229"/>
      <c r="F47" s="229"/>
      <c r="G47" s="229"/>
      <c r="H47" s="230"/>
      <c r="I47" s="10"/>
      <c r="J47" s="10"/>
      <c r="K47" s="10"/>
      <c r="L47" s="10"/>
      <c r="M47" s="10"/>
      <c r="N47" s="10"/>
      <c r="O47" s="10"/>
      <c r="P47" s="10"/>
      <c r="Q47" s="10"/>
    </row>
    <row r="48" spans="1:17" ht="18" customHeight="1" x14ac:dyDescent="0.25">
      <c r="A48" s="239" t="s">
        <v>520</v>
      </c>
      <c r="B48" s="240"/>
      <c r="C48" s="241"/>
      <c r="D48" s="240"/>
      <c r="E48" s="240"/>
      <c r="F48" s="240"/>
      <c r="G48" s="242">
        <f>G46/G37</f>
        <v>4.2016806722689079E-2</v>
      </c>
      <c r="H48" s="243"/>
      <c r="I48" s="10"/>
      <c r="J48" s="10"/>
      <c r="K48" s="10"/>
      <c r="L48" s="10"/>
      <c r="M48" s="10"/>
      <c r="N48" s="10"/>
      <c r="O48" s="10"/>
      <c r="P48" s="10"/>
      <c r="Q48" s="10"/>
    </row>
    <row r="49" spans="4:10" ht="18" customHeight="1" x14ac:dyDescent="0.3"/>
    <row r="59" spans="4:10" x14ac:dyDescent="0.3">
      <c r="D59" s="212">
        <f>+D55+SUM(D56:E58)</f>
        <v>0</v>
      </c>
      <c r="F59" s="212">
        <f>+F55+SUM(F56:G58)</f>
        <v>0</v>
      </c>
      <c r="H59" s="212">
        <f>+H55+SUM(H56:I58)</f>
        <v>0</v>
      </c>
      <c r="J59" s="212">
        <f>+J55+SUM(J56:K58)</f>
        <v>0</v>
      </c>
    </row>
  </sheetData>
  <mergeCells count="21">
    <mergeCell ref="A17:N17"/>
    <mergeCell ref="A18:N18"/>
    <mergeCell ref="A19:N19"/>
    <mergeCell ref="A10:B10"/>
    <mergeCell ref="A11:B11"/>
    <mergeCell ref="A12:B12"/>
    <mergeCell ref="A13:B13"/>
    <mergeCell ref="A14:B14"/>
    <mergeCell ref="A15:N15"/>
    <mergeCell ref="A6:N6"/>
    <mergeCell ref="A8:B9"/>
    <mergeCell ref="C8:E8"/>
    <mergeCell ref="F8:H8"/>
    <mergeCell ref="I8:K8"/>
    <mergeCell ref="L8:N8"/>
    <mergeCell ref="A5:N5"/>
    <mergeCell ref="A1:B2"/>
    <mergeCell ref="D2:G2"/>
    <mergeCell ref="H2:M2"/>
    <mergeCell ref="A3:N3"/>
    <mergeCell ref="A4:N4"/>
  </mergeCells>
  <pageMargins left="0.7" right="0.7" top="0.75" bottom="0.75" header="0.3" footer="0.3"/>
  <pageSetup paperSize="9" scale="9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4"/>
  <dimension ref="A1:E82"/>
  <sheetViews>
    <sheetView topLeftCell="A61" workbookViewId="0">
      <selection activeCell="G30" sqref="G30:G32"/>
    </sheetView>
  </sheetViews>
  <sheetFormatPr defaultColWidth="9.109375" defaultRowHeight="14.4" x14ac:dyDescent="0.3"/>
  <cols>
    <col min="2" max="2" width="53.88671875" customWidth="1"/>
    <col min="4" max="4" width="1.88671875" customWidth="1"/>
  </cols>
  <sheetData>
    <row r="1" spans="1:5" x14ac:dyDescent="0.3">
      <c r="A1" s="1101" t="s">
        <v>62</v>
      </c>
      <c r="B1" s="1102"/>
      <c r="C1" s="1102"/>
      <c r="E1" s="412" t="s">
        <v>711</v>
      </c>
    </row>
    <row r="2" spans="1:5" x14ac:dyDescent="0.3">
      <c r="A2" s="1">
        <v>1</v>
      </c>
      <c r="B2" s="2" t="s">
        <v>63</v>
      </c>
      <c r="C2" s="1">
        <v>0</v>
      </c>
      <c r="E2" s="412"/>
    </row>
    <row r="3" spans="1:5" x14ac:dyDescent="0.3">
      <c r="A3" s="1">
        <v>2</v>
      </c>
      <c r="B3" s="1" t="s">
        <v>64</v>
      </c>
      <c r="C3" s="1">
        <v>100</v>
      </c>
      <c r="E3" s="412" t="s">
        <v>579</v>
      </c>
    </row>
    <row r="4" spans="1:5" x14ac:dyDescent="0.3">
      <c r="A4" s="1">
        <v>3</v>
      </c>
      <c r="B4" s="1" t="s">
        <v>108</v>
      </c>
      <c r="C4" s="1">
        <v>1580</v>
      </c>
      <c r="E4" s="412"/>
    </row>
    <row r="5" spans="1:5" x14ac:dyDescent="0.3">
      <c r="A5" s="1">
        <v>4</v>
      </c>
      <c r="B5" s="1" t="s">
        <v>117</v>
      </c>
      <c r="C5" s="1">
        <v>1800</v>
      </c>
      <c r="E5" s="412" t="s">
        <v>596</v>
      </c>
    </row>
    <row r="6" spans="1:5" x14ac:dyDescent="0.3">
      <c r="A6" s="1">
        <v>5</v>
      </c>
      <c r="B6" s="1" t="s">
        <v>133</v>
      </c>
      <c r="C6" s="1">
        <v>3010</v>
      </c>
      <c r="E6" s="412" t="s">
        <v>626</v>
      </c>
    </row>
    <row r="7" spans="1:5" x14ac:dyDescent="0.3">
      <c r="A7" s="1">
        <v>6</v>
      </c>
      <c r="B7" s="1" t="s">
        <v>119</v>
      </c>
      <c r="C7" s="1">
        <v>2020</v>
      </c>
      <c r="E7" s="412" t="s">
        <v>598</v>
      </c>
    </row>
    <row r="8" spans="1:5" x14ac:dyDescent="0.3">
      <c r="A8" s="1">
        <v>7</v>
      </c>
      <c r="B8" s="1" t="s">
        <v>118</v>
      </c>
      <c r="C8" s="1">
        <v>2010</v>
      </c>
      <c r="E8" s="412" t="s">
        <v>597</v>
      </c>
    </row>
    <row r="9" spans="1:5" x14ac:dyDescent="0.3">
      <c r="A9" s="1">
        <v>8</v>
      </c>
      <c r="B9" s="1" t="s">
        <v>122</v>
      </c>
      <c r="C9" s="1">
        <v>2300</v>
      </c>
      <c r="E9" s="412" t="s">
        <v>599</v>
      </c>
    </row>
    <row r="10" spans="1:5" x14ac:dyDescent="0.3">
      <c r="A10" s="1">
        <v>9</v>
      </c>
      <c r="B10" s="1" t="s">
        <v>123</v>
      </c>
      <c r="C10" s="1">
        <v>2400</v>
      </c>
      <c r="E10" s="412" t="s">
        <v>625</v>
      </c>
    </row>
    <row r="11" spans="1:5" x14ac:dyDescent="0.3">
      <c r="A11" s="1">
        <v>10</v>
      </c>
      <c r="B11" s="1" t="s">
        <v>68</v>
      </c>
      <c r="C11" s="1">
        <v>302</v>
      </c>
      <c r="E11" s="412" t="s">
        <v>574</v>
      </c>
    </row>
    <row r="12" spans="1:5" x14ac:dyDescent="0.3">
      <c r="A12" s="1">
        <v>11</v>
      </c>
      <c r="B12" s="1" t="s">
        <v>109</v>
      </c>
      <c r="C12" s="1">
        <v>1581</v>
      </c>
      <c r="E12" s="412"/>
    </row>
    <row r="13" spans="1:5" x14ac:dyDescent="0.3">
      <c r="A13" s="1">
        <v>12</v>
      </c>
      <c r="B13" s="1" t="s">
        <v>78</v>
      </c>
      <c r="C13" s="1">
        <v>501</v>
      </c>
      <c r="E13" s="412" t="s">
        <v>612</v>
      </c>
    </row>
    <row r="14" spans="1:5" x14ac:dyDescent="0.3">
      <c r="A14" s="1">
        <v>13</v>
      </c>
      <c r="B14" s="1" t="s">
        <v>76</v>
      </c>
      <c r="C14" s="1">
        <v>402</v>
      </c>
      <c r="E14" s="412" t="s">
        <v>610</v>
      </c>
    </row>
    <row r="15" spans="1:5" x14ac:dyDescent="0.3">
      <c r="A15" s="1">
        <v>14</v>
      </c>
      <c r="B15" s="1" t="s">
        <v>699</v>
      </c>
      <c r="C15" s="1">
        <v>601</v>
      </c>
      <c r="E15" s="412" t="s">
        <v>581</v>
      </c>
    </row>
    <row r="16" spans="1:5" x14ac:dyDescent="0.3">
      <c r="A16" s="1">
        <v>15</v>
      </c>
      <c r="B16" s="1" t="s">
        <v>92</v>
      </c>
      <c r="C16" s="1">
        <v>607</v>
      </c>
      <c r="E16" s="412" t="s">
        <v>585</v>
      </c>
    </row>
    <row r="17" spans="1:5" x14ac:dyDescent="0.3">
      <c r="A17" s="1">
        <v>16</v>
      </c>
      <c r="B17" s="1" t="s">
        <v>113</v>
      </c>
      <c r="C17" s="1">
        <v>1585</v>
      </c>
      <c r="E17" s="412"/>
    </row>
    <row r="18" spans="1:5" x14ac:dyDescent="0.3">
      <c r="A18" s="1">
        <v>17</v>
      </c>
      <c r="B18" s="1" t="s">
        <v>135</v>
      </c>
      <c r="C18" s="1">
        <v>3030</v>
      </c>
      <c r="E18" s="412" t="s">
        <v>628</v>
      </c>
    </row>
    <row r="19" spans="1:5" x14ac:dyDescent="0.3">
      <c r="A19" s="1">
        <v>18</v>
      </c>
      <c r="B19" s="1" t="s">
        <v>91</v>
      </c>
      <c r="C19" s="1">
        <v>604</v>
      </c>
      <c r="E19" s="412" t="s">
        <v>607</v>
      </c>
    </row>
    <row r="20" spans="1:5" x14ac:dyDescent="0.3">
      <c r="A20" s="1">
        <v>19</v>
      </c>
      <c r="B20" s="1" t="s">
        <v>107</v>
      </c>
      <c r="C20" s="1">
        <v>1570</v>
      </c>
      <c r="E20" s="412"/>
    </row>
    <row r="21" spans="1:5" x14ac:dyDescent="0.3">
      <c r="A21" s="1">
        <v>20</v>
      </c>
      <c r="B21" s="1" t="s">
        <v>126</v>
      </c>
      <c r="C21" s="1">
        <v>2660</v>
      </c>
      <c r="E21" s="412"/>
    </row>
    <row r="22" spans="1:5" x14ac:dyDescent="0.3">
      <c r="A22" s="1">
        <v>21</v>
      </c>
      <c r="B22" s="1" t="s">
        <v>89</v>
      </c>
      <c r="C22" s="1">
        <v>514</v>
      </c>
      <c r="E22" s="412" t="s">
        <v>616</v>
      </c>
    </row>
    <row r="23" spans="1:5" x14ac:dyDescent="0.3">
      <c r="A23" s="1">
        <v>22</v>
      </c>
      <c r="B23" s="1" t="s">
        <v>95</v>
      </c>
      <c r="C23" s="1">
        <v>700</v>
      </c>
      <c r="E23" s="412" t="s">
        <v>583</v>
      </c>
    </row>
    <row r="24" spans="1:5" x14ac:dyDescent="0.3">
      <c r="A24" s="1">
        <v>23</v>
      </c>
      <c r="B24" s="1" t="s">
        <v>87</v>
      </c>
      <c r="C24" s="1">
        <v>512</v>
      </c>
      <c r="E24" s="412"/>
    </row>
    <row r="25" spans="1:5" x14ac:dyDescent="0.3">
      <c r="A25" s="1">
        <v>24</v>
      </c>
      <c r="B25" s="1" t="s">
        <v>86</v>
      </c>
      <c r="C25" s="1">
        <v>511</v>
      </c>
      <c r="E25" s="412" t="s">
        <v>632</v>
      </c>
    </row>
    <row r="26" spans="1:5" x14ac:dyDescent="0.3">
      <c r="A26" s="1">
        <v>25</v>
      </c>
      <c r="B26" s="1" t="s">
        <v>85</v>
      </c>
      <c r="C26" s="1">
        <v>510</v>
      </c>
      <c r="E26" s="412" t="s">
        <v>633</v>
      </c>
    </row>
    <row r="27" spans="1:5" x14ac:dyDescent="0.3">
      <c r="A27" s="1">
        <v>26</v>
      </c>
      <c r="B27" s="1" t="s">
        <v>73</v>
      </c>
      <c r="C27" s="1">
        <v>309</v>
      </c>
      <c r="E27" s="412" t="s">
        <v>608</v>
      </c>
    </row>
    <row r="28" spans="1:5" x14ac:dyDescent="0.3">
      <c r="A28" s="1">
        <v>27</v>
      </c>
      <c r="B28" s="1" t="s">
        <v>82</v>
      </c>
      <c r="C28" s="1">
        <v>507</v>
      </c>
      <c r="E28" s="412" t="s">
        <v>623</v>
      </c>
    </row>
    <row r="29" spans="1:5" x14ac:dyDescent="0.3">
      <c r="A29" s="1">
        <v>28</v>
      </c>
      <c r="B29" s="1" t="s">
        <v>99</v>
      </c>
      <c r="C29" s="1">
        <v>1100</v>
      </c>
      <c r="E29" s="412" t="s">
        <v>590</v>
      </c>
    </row>
    <row r="30" spans="1:5" x14ac:dyDescent="0.3">
      <c r="A30" s="1">
        <v>29</v>
      </c>
      <c r="B30" s="1" t="s">
        <v>90</v>
      </c>
      <c r="C30" s="1">
        <v>515</v>
      </c>
      <c r="E30" s="412" t="s">
        <v>615</v>
      </c>
    </row>
    <row r="31" spans="1:5" x14ac:dyDescent="0.3">
      <c r="A31" s="1">
        <v>30</v>
      </c>
      <c r="B31" s="1" t="s">
        <v>103</v>
      </c>
      <c r="C31" s="1">
        <v>1520</v>
      </c>
      <c r="E31" s="412" t="s">
        <v>594</v>
      </c>
    </row>
    <row r="32" spans="1:5" x14ac:dyDescent="0.3">
      <c r="A32" s="1">
        <v>31</v>
      </c>
      <c r="B32" s="1" t="s">
        <v>94</v>
      </c>
      <c r="C32" s="1">
        <v>611</v>
      </c>
      <c r="E32" s="412" t="s">
        <v>582</v>
      </c>
    </row>
    <row r="33" spans="1:5" x14ac:dyDescent="0.3">
      <c r="A33" s="1">
        <v>32</v>
      </c>
      <c r="B33" s="1" t="s">
        <v>79</v>
      </c>
      <c r="C33" s="1">
        <v>502</v>
      </c>
      <c r="E33" s="412" t="s">
        <v>613</v>
      </c>
    </row>
    <row r="34" spans="1:5" x14ac:dyDescent="0.3">
      <c r="A34" s="1">
        <v>33</v>
      </c>
      <c r="B34" s="1" t="s">
        <v>102</v>
      </c>
      <c r="C34" s="1">
        <v>1510</v>
      </c>
      <c r="E34" s="412" t="s">
        <v>593</v>
      </c>
    </row>
    <row r="35" spans="1:5" x14ac:dyDescent="0.3">
      <c r="A35" s="1">
        <v>34</v>
      </c>
      <c r="B35" s="1" t="s">
        <v>120</v>
      </c>
      <c r="C35" s="1">
        <v>2100</v>
      </c>
      <c r="E35" s="412"/>
    </row>
    <row r="36" spans="1:5" x14ac:dyDescent="0.3">
      <c r="A36" s="1">
        <v>35</v>
      </c>
      <c r="B36" s="1" t="s">
        <v>83</v>
      </c>
      <c r="C36" s="1">
        <v>508</v>
      </c>
      <c r="E36" s="412" t="s">
        <v>622</v>
      </c>
    </row>
    <row r="37" spans="1:5" x14ac:dyDescent="0.3">
      <c r="A37" s="1">
        <v>36</v>
      </c>
      <c r="B37" s="1" t="s">
        <v>84</v>
      </c>
      <c r="C37" s="1">
        <v>509</v>
      </c>
      <c r="E37" s="412" t="s">
        <v>617</v>
      </c>
    </row>
    <row r="38" spans="1:5" x14ac:dyDescent="0.3">
      <c r="A38" s="1">
        <v>37</v>
      </c>
      <c r="B38" s="1" t="s">
        <v>129</v>
      </c>
      <c r="C38" s="1">
        <v>2850</v>
      </c>
      <c r="E38" s="412" t="s">
        <v>620</v>
      </c>
    </row>
    <row r="39" spans="1:5" x14ac:dyDescent="0.3">
      <c r="A39" s="1">
        <v>38</v>
      </c>
      <c r="B39" s="1" t="s">
        <v>127</v>
      </c>
      <c r="C39" s="1">
        <v>2700</v>
      </c>
      <c r="E39" s="412" t="s">
        <v>619</v>
      </c>
    </row>
    <row r="40" spans="1:5" x14ac:dyDescent="0.3">
      <c r="A40" s="1">
        <v>39</v>
      </c>
      <c r="B40" s="1" t="s">
        <v>134</v>
      </c>
      <c r="C40" s="1">
        <v>3020</v>
      </c>
      <c r="E40" s="412" t="s">
        <v>627</v>
      </c>
    </row>
    <row r="41" spans="1:5" x14ac:dyDescent="0.3">
      <c r="A41" s="1">
        <v>40</v>
      </c>
      <c r="B41" s="1" t="s">
        <v>137</v>
      </c>
      <c r="C41" s="1">
        <v>3050</v>
      </c>
      <c r="E41" s="412" t="s">
        <v>605</v>
      </c>
    </row>
    <row r="42" spans="1:5" x14ac:dyDescent="0.3">
      <c r="A42" s="1">
        <v>41</v>
      </c>
      <c r="B42" s="1" t="s">
        <v>96</v>
      </c>
      <c r="C42" s="1">
        <v>800</v>
      </c>
      <c r="E42" s="412" t="s">
        <v>584</v>
      </c>
    </row>
    <row r="43" spans="1:5" x14ac:dyDescent="0.3">
      <c r="A43" s="1">
        <v>42</v>
      </c>
      <c r="B43" s="1" t="s">
        <v>77</v>
      </c>
      <c r="C43" s="1">
        <v>403</v>
      </c>
      <c r="E43" s="412" t="s">
        <v>611</v>
      </c>
    </row>
    <row r="44" spans="1:5" x14ac:dyDescent="0.3">
      <c r="A44" s="1">
        <v>43</v>
      </c>
      <c r="B44" s="1" t="s">
        <v>74</v>
      </c>
      <c r="C44" s="1">
        <v>310</v>
      </c>
      <c r="E44" s="412" t="s">
        <v>578</v>
      </c>
    </row>
    <row r="45" spans="1:5" x14ac:dyDescent="0.3">
      <c r="A45" s="1">
        <v>44</v>
      </c>
      <c r="B45" s="1" t="s">
        <v>75</v>
      </c>
      <c r="C45" s="1">
        <v>401</v>
      </c>
      <c r="E45" s="412" t="s">
        <v>609</v>
      </c>
    </row>
    <row r="46" spans="1:5" x14ac:dyDescent="0.3">
      <c r="A46" s="1">
        <v>45</v>
      </c>
      <c r="B46" s="1" t="s">
        <v>101</v>
      </c>
      <c r="C46" s="1">
        <v>1400</v>
      </c>
      <c r="E46" s="412" t="s">
        <v>592</v>
      </c>
    </row>
    <row r="47" spans="1:5" x14ac:dyDescent="0.3">
      <c r="A47" s="1">
        <v>46</v>
      </c>
      <c r="B47" s="1" t="s">
        <v>65</v>
      </c>
      <c r="C47" s="1">
        <v>200</v>
      </c>
      <c r="E47" s="412" t="s">
        <v>571</v>
      </c>
    </row>
    <row r="48" spans="1:5" x14ac:dyDescent="0.3">
      <c r="A48" s="1">
        <v>47</v>
      </c>
      <c r="B48" s="1" t="s">
        <v>112</v>
      </c>
      <c r="C48" s="1">
        <v>1584</v>
      </c>
      <c r="E48" s="412"/>
    </row>
    <row r="49" spans="1:5" x14ac:dyDescent="0.3">
      <c r="A49" s="1">
        <v>48</v>
      </c>
      <c r="B49" s="1" t="s">
        <v>97</v>
      </c>
      <c r="C49" s="1">
        <v>900</v>
      </c>
      <c r="E49" s="412" t="s">
        <v>588</v>
      </c>
    </row>
    <row r="50" spans="1:5" x14ac:dyDescent="0.3">
      <c r="A50" s="1">
        <v>49</v>
      </c>
      <c r="B50" s="1" t="s">
        <v>111</v>
      </c>
      <c r="C50" s="1">
        <v>1583</v>
      </c>
      <c r="E50" s="412"/>
    </row>
    <row r="51" spans="1:5" x14ac:dyDescent="0.3">
      <c r="A51" s="1">
        <v>50</v>
      </c>
      <c r="B51" s="1" t="s">
        <v>104</v>
      </c>
      <c r="C51" s="1">
        <v>1530</v>
      </c>
      <c r="E51" s="412"/>
    </row>
    <row r="52" spans="1:5" x14ac:dyDescent="0.3">
      <c r="A52" s="1">
        <v>51</v>
      </c>
      <c r="B52" s="1" t="s">
        <v>105</v>
      </c>
      <c r="C52" s="1">
        <v>1550</v>
      </c>
      <c r="E52" s="412"/>
    </row>
    <row r="53" spans="1:5" x14ac:dyDescent="0.3">
      <c r="A53" s="1">
        <v>52</v>
      </c>
      <c r="B53" s="1" t="s">
        <v>72</v>
      </c>
      <c r="C53" s="1">
        <v>308</v>
      </c>
      <c r="E53" s="412" t="s">
        <v>577</v>
      </c>
    </row>
    <row r="54" spans="1:5" x14ac:dyDescent="0.3">
      <c r="A54" s="1">
        <v>53</v>
      </c>
      <c r="B54" s="1" t="s">
        <v>71</v>
      </c>
      <c r="C54" s="1">
        <v>306</v>
      </c>
      <c r="E54" s="412" t="s">
        <v>575</v>
      </c>
    </row>
    <row r="55" spans="1:5" x14ac:dyDescent="0.3">
      <c r="A55" s="1">
        <v>54</v>
      </c>
      <c r="B55" s="1" t="s">
        <v>66</v>
      </c>
      <c r="C55" s="1">
        <v>204</v>
      </c>
      <c r="E55" s="412" t="s">
        <v>572</v>
      </c>
    </row>
    <row r="56" spans="1:5" x14ac:dyDescent="0.3">
      <c r="A56" s="1">
        <v>55</v>
      </c>
      <c r="B56" s="1" t="s">
        <v>132</v>
      </c>
      <c r="C56" s="1">
        <v>3001</v>
      </c>
      <c r="E56" s="412" t="s">
        <v>604</v>
      </c>
    </row>
    <row r="57" spans="1:5" x14ac:dyDescent="0.3">
      <c r="A57" s="1">
        <v>56</v>
      </c>
      <c r="B57" s="1" t="s">
        <v>131</v>
      </c>
      <c r="C57" s="1">
        <v>3000</v>
      </c>
      <c r="E57" s="412" t="s">
        <v>603</v>
      </c>
    </row>
    <row r="58" spans="1:5" x14ac:dyDescent="0.3">
      <c r="A58" s="1">
        <v>57</v>
      </c>
      <c r="B58" s="1" t="s">
        <v>69</v>
      </c>
      <c r="C58" s="1">
        <v>303</v>
      </c>
      <c r="E58" s="412" t="s">
        <v>575</v>
      </c>
    </row>
    <row r="59" spans="1:5" x14ac:dyDescent="0.3">
      <c r="A59" s="1">
        <v>58</v>
      </c>
      <c r="B59" s="1" t="s">
        <v>70</v>
      </c>
      <c r="C59" s="1">
        <v>304</v>
      </c>
      <c r="E59" s="412" t="s">
        <v>576</v>
      </c>
    </row>
    <row r="60" spans="1:5" x14ac:dyDescent="0.3">
      <c r="A60" s="1">
        <v>59</v>
      </c>
      <c r="B60" s="1" t="s">
        <v>698</v>
      </c>
      <c r="C60" s="1">
        <v>102</v>
      </c>
      <c r="E60" s="412" t="s">
        <v>580</v>
      </c>
    </row>
    <row r="61" spans="1:5" x14ac:dyDescent="0.3">
      <c r="A61" s="1">
        <v>60</v>
      </c>
      <c r="B61" s="1" t="s">
        <v>98</v>
      </c>
      <c r="C61" s="1">
        <v>1000</v>
      </c>
      <c r="E61" s="412" t="s">
        <v>589</v>
      </c>
    </row>
    <row r="62" spans="1:5" x14ac:dyDescent="0.3">
      <c r="A62" s="1">
        <v>61</v>
      </c>
      <c r="B62" s="1" t="s">
        <v>700</v>
      </c>
      <c r="C62" s="1">
        <v>610</v>
      </c>
      <c r="E62" s="412" t="s">
        <v>587</v>
      </c>
    </row>
    <row r="63" spans="1:5" x14ac:dyDescent="0.3">
      <c r="A63" s="1">
        <v>62</v>
      </c>
      <c r="B63" s="1" t="s">
        <v>138</v>
      </c>
      <c r="C63" s="1">
        <v>3060</v>
      </c>
      <c r="E63" s="412" t="s">
        <v>630</v>
      </c>
    </row>
    <row r="64" spans="1:5" x14ac:dyDescent="0.3">
      <c r="A64" s="1">
        <v>63</v>
      </c>
      <c r="B64" s="1" t="s">
        <v>121</v>
      </c>
      <c r="C64" s="1">
        <v>2200</v>
      </c>
      <c r="E64" s="412"/>
    </row>
    <row r="65" spans="1:5" x14ac:dyDescent="0.3">
      <c r="A65" s="1">
        <v>64</v>
      </c>
      <c r="B65" s="1" t="s">
        <v>106</v>
      </c>
      <c r="C65" s="1">
        <v>1560</v>
      </c>
      <c r="E65" s="412"/>
    </row>
    <row r="66" spans="1:5" x14ac:dyDescent="0.3">
      <c r="A66" s="1">
        <v>65</v>
      </c>
      <c r="B66" s="1" t="s">
        <v>125</v>
      </c>
      <c r="C66" s="1">
        <v>2600</v>
      </c>
      <c r="E66" s="412" t="s">
        <v>601</v>
      </c>
    </row>
    <row r="67" spans="1:5" x14ac:dyDescent="0.3">
      <c r="A67" s="1">
        <v>66</v>
      </c>
      <c r="B67" s="1" t="s">
        <v>124</v>
      </c>
      <c r="C67" s="1">
        <v>2500</v>
      </c>
      <c r="E67" s="412" t="s">
        <v>600</v>
      </c>
    </row>
    <row r="68" spans="1:5" x14ac:dyDescent="0.3">
      <c r="A68" s="1">
        <v>67</v>
      </c>
      <c r="B68" s="1" t="s">
        <v>115</v>
      </c>
      <c r="C68" s="1">
        <v>1590</v>
      </c>
      <c r="E68" s="412" t="s">
        <v>595</v>
      </c>
    </row>
    <row r="69" spans="1:5" x14ac:dyDescent="0.3">
      <c r="A69" s="1">
        <v>68</v>
      </c>
      <c r="B69" s="1" t="s">
        <v>116</v>
      </c>
      <c r="C69" s="1">
        <v>1700</v>
      </c>
      <c r="E69" s="412"/>
    </row>
    <row r="70" spans="1:5" x14ac:dyDescent="0.3">
      <c r="A70" s="1">
        <v>69</v>
      </c>
      <c r="B70" s="1" t="s">
        <v>100</v>
      </c>
      <c r="C70" s="1">
        <v>1300</v>
      </c>
      <c r="E70" s="412" t="s">
        <v>591</v>
      </c>
    </row>
    <row r="71" spans="1:5" x14ac:dyDescent="0.3">
      <c r="A71" s="1">
        <v>70</v>
      </c>
      <c r="B71" s="1" t="s">
        <v>110</v>
      </c>
      <c r="C71" s="1">
        <v>1582</v>
      </c>
      <c r="E71" s="412" t="s">
        <v>606</v>
      </c>
    </row>
    <row r="72" spans="1:5" x14ac:dyDescent="0.3">
      <c r="A72" s="1">
        <v>71</v>
      </c>
      <c r="B72" s="1" t="s">
        <v>701</v>
      </c>
      <c r="C72" s="1">
        <v>2650</v>
      </c>
      <c r="E72" s="412" t="s">
        <v>618</v>
      </c>
    </row>
    <row r="73" spans="1:5" x14ac:dyDescent="0.3">
      <c r="A73" s="1">
        <v>72</v>
      </c>
      <c r="B73" s="1" t="s">
        <v>136</v>
      </c>
      <c r="C73" s="1">
        <v>3040</v>
      </c>
      <c r="E73" s="412" t="s">
        <v>629</v>
      </c>
    </row>
    <row r="74" spans="1:5" x14ac:dyDescent="0.3">
      <c r="A74" s="1">
        <v>73</v>
      </c>
      <c r="B74" s="1" t="s">
        <v>88</v>
      </c>
      <c r="C74" s="1">
        <v>513</v>
      </c>
      <c r="E74" s="412" t="s">
        <v>631</v>
      </c>
    </row>
    <row r="75" spans="1:5" x14ac:dyDescent="0.3">
      <c r="A75" s="1">
        <v>74</v>
      </c>
      <c r="B75" s="1" t="s">
        <v>130</v>
      </c>
      <c r="C75" s="1">
        <v>2950</v>
      </c>
      <c r="E75" s="412" t="s">
        <v>602</v>
      </c>
    </row>
    <row r="76" spans="1:5" x14ac:dyDescent="0.3">
      <c r="A76" s="1">
        <v>75</v>
      </c>
      <c r="B76" s="1" t="s">
        <v>128</v>
      </c>
      <c r="C76" s="1">
        <v>2800</v>
      </c>
      <c r="E76" s="412" t="s">
        <v>621</v>
      </c>
    </row>
    <row r="77" spans="1:5" x14ac:dyDescent="0.3">
      <c r="A77" s="1">
        <v>76</v>
      </c>
      <c r="B77" s="1" t="s">
        <v>67</v>
      </c>
      <c r="C77" s="1">
        <v>300</v>
      </c>
      <c r="E77" s="412" t="s">
        <v>573</v>
      </c>
    </row>
    <row r="78" spans="1:5" x14ac:dyDescent="0.3">
      <c r="A78" s="1">
        <v>77</v>
      </c>
      <c r="B78" s="1" t="s">
        <v>80</v>
      </c>
      <c r="C78" s="1">
        <v>504</v>
      </c>
      <c r="E78" s="412" t="s">
        <v>614</v>
      </c>
    </row>
    <row r="79" spans="1:5" x14ac:dyDescent="0.3">
      <c r="A79" s="1">
        <v>78</v>
      </c>
      <c r="B79" s="1" t="s">
        <v>114</v>
      </c>
      <c r="C79" s="1">
        <v>1586</v>
      </c>
      <c r="E79" s="412"/>
    </row>
    <row r="80" spans="1:5" x14ac:dyDescent="0.3">
      <c r="A80" s="1">
        <v>79</v>
      </c>
      <c r="B80" s="1" t="s">
        <v>93</v>
      </c>
      <c r="C80" s="1">
        <v>608</v>
      </c>
      <c r="E80" s="412" t="s">
        <v>586</v>
      </c>
    </row>
    <row r="81" spans="1:5" x14ac:dyDescent="0.3">
      <c r="A81" s="1">
        <v>80</v>
      </c>
      <c r="B81" s="1" t="s">
        <v>81</v>
      </c>
      <c r="C81" s="1">
        <v>505</v>
      </c>
      <c r="E81" s="412" t="s">
        <v>624</v>
      </c>
    </row>
    <row r="82" spans="1:5" x14ac:dyDescent="0.3">
      <c r="A82" s="1">
        <v>81</v>
      </c>
      <c r="B82" s="1" t="s">
        <v>139</v>
      </c>
      <c r="C82" s="1">
        <v>3100</v>
      </c>
      <c r="E82" s="412"/>
    </row>
  </sheetData>
  <mergeCells count="1">
    <mergeCell ref="A1:C1"/>
  </mergeCells>
  <printOptions horizontalCentered="1"/>
  <pageMargins left="0.11811023622047245" right="0" top="0.74803149606299213" bottom="0.35433070866141736" header="0.31496062992125984" footer="0.11811023622047245"/>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6C214-0B91-4AC6-8BF0-69BED74743F1}">
  <sheetPr codeName="Foglio2"/>
  <dimension ref="A1:C90"/>
  <sheetViews>
    <sheetView topLeftCell="A2" workbookViewId="0">
      <selection activeCell="D2" sqref="D1:D1048576"/>
    </sheetView>
  </sheetViews>
  <sheetFormatPr defaultColWidth="8.88671875" defaultRowHeight="13.8" x14ac:dyDescent="0.3"/>
  <cols>
    <col min="1" max="1" width="4.33203125" style="21" customWidth="1"/>
    <col min="2" max="2" width="76.44140625" style="14" customWidth="1"/>
    <col min="3" max="3" width="6.6640625" style="18" customWidth="1"/>
    <col min="4" max="16384" width="8.88671875" style="14"/>
  </cols>
  <sheetData>
    <row r="1" spans="1:3" ht="23.4" customHeight="1" x14ac:dyDescent="0.3">
      <c r="A1" s="19" t="s">
        <v>489</v>
      </c>
      <c r="B1" s="16" t="s">
        <v>400</v>
      </c>
      <c r="C1" s="16" t="s">
        <v>399</v>
      </c>
    </row>
    <row r="2" spans="1:3" x14ac:dyDescent="0.3">
      <c r="A2" s="20">
        <v>1</v>
      </c>
      <c r="B2" s="17" t="s">
        <v>490</v>
      </c>
      <c r="C2" s="401">
        <v>0</v>
      </c>
    </row>
    <row r="3" spans="1:3" x14ac:dyDescent="0.3">
      <c r="A3" s="20">
        <v>2</v>
      </c>
      <c r="B3" s="15" t="s">
        <v>401</v>
      </c>
      <c r="C3" s="401" t="s">
        <v>712</v>
      </c>
    </row>
    <row r="4" spans="1:3" x14ac:dyDescent="0.3">
      <c r="A4" s="20">
        <v>3</v>
      </c>
      <c r="B4" s="15" t="s">
        <v>402</v>
      </c>
      <c r="C4" s="401" t="s">
        <v>713</v>
      </c>
    </row>
    <row r="5" spans="1:3" x14ac:dyDescent="0.3">
      <c r="A5" s="20">
        <v>4</v>
      </c>
      <c r="B5" s="15" t="s">
        <v>403</v>
      </c>
      <c r="C5" s="401" t="s">
        <v>714</v>
      </c>
    </row>
    <row r="6" spans="1:3" x14ac:dyDescent="0.3">
      <c r="A6" s="20">
        <v>5</v>
      </c>
      <c r="B6" s="15" t="s">
        <v>404</v>
      </c>
      <c r="C6" s="401" t="s">
        <v>715</v>
      </c>
    </row>
    <row r="7" spans="1:3" x14ac:dyDescent="0.3">
      <c r="A7" s="20">
        <v>6</v>
      </c>
      <c r="B7" s="15" t="s">
        <v>405</v>
      </c>
      <c r="C7" s="401" t="s">
        <v>716</v>
      </c>
    </row>
    <row r="8" spans="1:3" x14ac:dyDescent="0.3">
      <c r="A8" s="20">
        <v>7</v>
      </c>
      <c r="B8" s="15" t="s">
        <v>406</v>
      </c>
      <c r="C8" s="401" t="s">
        <v>717</v>
      </c>
    </row>
    <row r="9" spans="1:3" x14ac:dyDescent="0.3">
      <c r="A9" s="20">
        <v>8</v>
      </c>
      <c r="B9" s="15" t="s">
        <v>407</v>
      </c>
      <c r="C9" s="401" t="s">
        <v>718</v>
      </c>
    </row>
    <row r="10" spans="1:3" x14ac:dyDescent="0.3">
      <c r="A10" s="20">
        <v>9</v>
      </c>
      <c r="B10" s="15" t="s">
        <v>408</v>
      </c>
      <c r="C10" s="401" t="s">
        <v>719</v>
      </c>
    </row>
    <row r="11" spans="1:3" x14ac:dyDescent="0.3">
      <c r="A11" s="20">
        <v>10</v>
      </c>
      <c r="B11" s="15" t="s">
        <v>409</v>
      </c>
      <c r="C11" s="401" t="s">
        <v>791</v>
      </c>
    </row>
    <row r="12" spans="1:3" x14ac:dyDescent="0.3">
      <c r="A12" s="20">
        <v>11</v>
      </c>
      <c r="B12" s="15" t="s">
        <v>410</v>
      </c>
      <c r="C12" s="401" t="s">
        <v>792</v>
      </c>
    </row>
    <row r="13" spans="1:3" x14ac:dyDescent="0.3">
      <c r="A13" s="20">
        <v>12</v>
      </c>
      <c r="B13" s="15" t="s">
        <v>411</v>
      </c>
      <c r="C13" s="401" t="s">
        <v>793</v>
      </c>
    </row>
    <row r="14" spans="1:3" x14ac:dyDescent="0.3">
      <c r="A14" s="20">
        <v>13</v>
      </c>
      <c r="B14" s="15" t="s">
        <v>412</v>
      </c>
      <c r="C14" s="401" t="s">
        <v>794</v>
      </c>
    </row>
    <row r="15" spans="1:3" x14ac:dyDescent="0.3">
      <c r="A15" s="20">
        <v>14</v>
      </c>
      <c r="B15" s="15" t="s">
        <v>413</v>
      </c>
      <c r="C15" s="401" t="s">
        <v>795</v>
      </c>
    </row>
    <row r="16" spans="1:3" x14ac:dyDescent="0.3">
      <c r="A16" s="20">
        <v>15</v>
      </c>
      <c r="B16" s="15" t="s">
        <v>414</v>
      </c>
      <c r="C16" s="401" t="s">
        <v>796</v>
      </c>
    </row>
    <row r="17" spans="1:3" ht="27.6" x14ac:dyDescent="0.3">
      <c r="A17" s="20">
        <v>16</v>
      </c>
      <c r="B17" s="15" t="s">
        <v>415</v>
      </c>
      <c r="C17" s="401" t="s">
        <v>797</v>
      </c>
    </row>
    <row r="18" spans="1:3" x14ac:dyDescent="0.3">
      <c r="A18" s="20">
        <v>17</v>
      </c>
      <c r="B18" s="15" t="s">
        <v>416</v>
      </c>
      <c r="C18" s="401" t="s">
        <v>798</v>
      </c>
    </row>
    <row r="19" spans="1:3" x14ac:dyDescent="0.3">
      <c r="A19" s="20">
        <v>18</v>
      </c>
      <c r="B19" s="15" t="s">
        <v>417</v>
      </c>
      <c r="C19" s="401" t="s">
        <v>799</v>
      </c>
    </row>
    <row r="20" spans="1:3" x14ac:dyDescent="0.3">
      <c r="A20" s="20">
        <v>19</v>
      </c>
      <c r="B20" s="15" t="s">
        <v>418</v>
      </c>
      <c r="C20" s="401" t="s">
        <v>800</v>
      </c>
    </row>
    <row r="21" spans="1:3" x14ac:dyDescent="0.3">
      <c r="A21" s="20">
        <v>20</v>
      </c>
      <c r="B21" s="15" t="s">
        <v>419</v>
      </c>
      <c r="C21" s="401" t="s">
        <v>801</v>
      </c>
    </row>
    <row r="22" spans="1:3" x14ac:dyDescent="0.3">
      <c r="A22" s="20">
        <v>21</v>
      </c>
      <c r="B22" s="15" t="s">
        <v>420</v>
      </c>
      <c r="C22" s="401" t="s">
        <v>802</v>
      </c>
    </row>
    <row r="23" spans="1:3" x14ac:dyDescent="0.3">
      <c r="A23" s="20">
        <v>22</v>
      </c>
      <c r="B23" s="15" t="s">
        <v>421</v>
      </c>
      <c r="C23" s="401" t="s">
        <v>803</v>
      </c>
    </row>
    <row r="24" spans="1:3" x14ac:dyDescent="0.3">
      <c r="A24" s="20">
        <v>23</v>
      </c>
      <c r="B24" s="15" t="s">
        <v>422</v>
      </c>
      <c r="C24" s="401" t="s">
        <v>804</v>
      </c>
    </row>
    <row r="25" spans="1:3" x14ac:dyDescent="0.3">
      <c r="A25" s="20">
        <v>24</v>
      </c>
      <c r="B25" s="15" t="s">
        <v>423</v>
      </c>
      <c r="C25" s="401" t="s">
        <v>805</v>
      </c>
    </row>
    <row r="26" spans="1:3" x14ac:dyDescent="0.3">
      <c r="A26" s="20">
        <v>25</v>
      </c>
      <c r="B26" s="15" t="s">
        <v>424</v>
      </c>
      <c r="C26" s="401" t="s">
        <v>806</v>
      </c>
    </row>
    <row r="27" spans="1:3" ht="27.6" x14ac:dyDescent="0.3">
      <c r="A27" s="20">
        <v>26</v>
      </c>
      <c r="B27" s="15" t="s">
        <v>425</v>
      </c>
      <c r="C27" s="401" t="s">
        <v>807</v>
      </c>
    </row>
    <row r="28" spans="1:3" ht="27.6" x14ac:dyDescent="0.3">
      <c r="A28" s="20">
        <v>27</v>
      </c>
      <c r="B28" s="15" t="s">
        <v>426</v>
      </c>
      <c r="C28" s="401" t="s">
        <v>808</v>
      </c>
    </row>
    <row r="29" spans="1:3" x14ac:dyDescent="0.3">
      <c r="A29" s="20">
        <v>28</v>
      </c>
      <c r="B29" s="15" t="s">
        <v>427</v>
      </c>
      <c r="C29" s="401" t="s">
        <v>809</v>
      </c>
    </row>
    <row r="30" spans="1:3" x14ac:dyDescent="0.3">
      <c r="A30" s="20">
        <v>29</v>
      </c>
      <c r="B30" s="15" t="s">
        <v>428</v>
      </c>
      <c r="C30" s="401" t="s">
        <v>810</v>
      </c>
    </row>
    <row r="31" spans="1:3" x14ac:dyDescent="0.3">
      <c r="A31" s="20">
        <v>30</v>
      </c>
      <c r="B31" s="15" t="s">
        <v>429</v>
      </c>
      <c r="C31" s="401" t="s">
        <v>811</v>
      </c>
    </row>
    <row r="32" spans="1:3" x14ac:dyDescent="0.3">
      <c r="A32" s="20">
        <v>31</v>
      </c>
      <c r="B32" s="15" t="s">
        <v>430</v>
      </c>
      <c r="C32" s="401" t="s">
        <v>812</v>
      </c>
    </row>
    <row r="33" spans="1:3" x14ac:dyDescent="0.3">
      <c r="A33" s="20">
        <v>32</v>
      </c>
      <c r="B33" s="15" t="s">
        <v>431</v>
      </c>
      <c r="C33" s="401" t="s">
        <v>813</v>
      </c>
    </row>
    <row r="34" spans="1:3" x14ac:dyDescent="0.3">
      <c r="A34" s="20">
        <v>33</v>
      </c>
      <c r="B34" s="15" t="s">
        <v>432</v>
      </c>
      <c r="C34" s="401" t="s">
        <v>814</v>
      </c>
    </row>
    <row r="35" spans="1:3" x14ac:dyDescent="0.3">
      <c r="A35" s="20">
        <v>34</v>
      </c>
      <c r="B35" s="15" t="s">
        <v>433</v>
      </c>
      <c r="C35" s="401" t="s">
        <v>815</v>
      </c>
    </row>
    <row r="36" spans="1:3" x14ac:dyDescent="0.3">
      <c r="A36" s="20">
        <v>35</v>
      </c>
      <c r="B36" s="15" t="s">
        <v>434</v>
      </c>
      <c r="C36" s="401" t="s">
        <v>816</v>
      </c>
    </row>
    <row r="37" spans="1:3" x14ac:dyDescent="0.3">
      <c r="A37" s="20">
        <v>36</v>
      </c>
      <c r="B37" s="15" t="s">
        <v>435</v>
      </c>
      <c r="C37" s="401" t="s">
        <v>817</v>
      </c>
    </row>
    <row r="38" spans="1:3" x14ac:dyDescent="0.3">
      <c r="A38" s="20">
        <v>37</v>
      </c>
      <c r="B38" s="15" t="s">
        <v>436</v>
      </c>
      <c r="C38" s="401" t="s">
        <v>818</v>
      </c>
    </row>
    <row r="39" spans="1:3" x14ac:dyDescent="0.3">
      <c r="A39" s="20">
        <v>38</v>
      </c>
      <c r="B39" s="15" t="s">
        <v>437</v>
      </c>
      <c r="C39" s="401" t="s">
        <v>819</v>
      </c>
    </row>
    <row r="40" spans="1:3" x14ac:dyDescent="0.3">
      <c r="A40" s="20">
        <v>39</v>
      </c>
      <c r="B40" s="15" t="s">
        <v>438</v>
      </c>
      <c r="C40" s="401" t="s">
        <v>820</v>
      </c>
    </row>
    <row r="41" spans="1:3" x14ac:dyDescent="0.3">
      <c r="A41" s="20">
        <v>40</v>
      </c>
      <c r="B41" s="15" t="s">
        <v>439</v>
      </c>
      <c r="C41" s="401" t="s">
        <v>821</v>
      </c>
    </row>
    <row r="42" spans="1:3" x14ac:dyDescent="0.3">
      <c r="A42" s="20">
        <v>41</v>
      </c>
      <c r="B42" s="15" t="s">
        <v>440</v>
      </c>
      <c r="C42" s="401" t="s">
        <v>822</v>
      </c>
    </row>
    <row r="43" spans="1:3" x14ac:dyDescent="0.3">
      <c r="A43" s="20">
        <v>42</v>
      </c>
      <c r="B43" s="15" t="s">
        <v>441</v>
      </c>
      <c r="C43" s="401" t="s">
        <v>823</v>
      </c>
    </row>
    <row r="44" spans="1:3" x14ac:dyDescent="0.3">
      <c r="A44" s="20">
        <v>43</v>
      </c>
      <c r="B44" s="15" t="s">
        <v>442</v>
      </c>
      <c r="C44" s="401" t="s">
        <v>824</v>
      </c>
    </row>
    <row r="45" spans="1:3" x14ac:dyDescent="0.3">
      <c r="A45" s="20">
        <v>44</v>
      </c>
      <c r="B45" s="15" t="s">
        <v>443</v>
      </c>
      <c r="C45" s="401" t="s">
        <v>825</v>
      </c>
    </row>
    <row r="46" spans="1:3" x14ac:dyDescent="0.3">
      <c r="A46" s="20">
        <v>45</v>
      </c>
      <c r="B46" s="15" t="s">
        <v>444</v>
      </c>
      <c r="C46" s="401" t="s">
        <v>826</v>
      </c>
    </row>
    <row r="47" spans="1:3" x14ac:dyDescent="0.3">
      <c r="A47" s="20">
        <v>46</v>
      </c>
      <c r="B47" s="15" t="s">
        <v>445</v>
      </c>
      <c r="C47" s="401" t="s">
        <v>827</v>
      </c>
    </row>
    <row r="48" spans="1:3" x14ac:dyDescent="0.3">
      <c r="A48" s="20">
        <v>47</v>
      </c>
      <c r="B48" s="15" t="s">
        <v>446</v>
      </c>
      <c r="C48" s="401" t="s">
        <v>828</v>
      </c>
    </row>
    <row r="49" spans="1:3" x14ac:dyDescent="0.3">
      <c r="A49" s="20">
        <v>48</v>
      </c>
      <c r="B49" s="15" t="s">
        <v>447</v>
      </c>
      <c r="C49" s="401" t="s">
        <v>829</v>
      </c>
    </row>
    <row r="50" spans="1:3" x14ac:dyDescent="0.3">
      <c r="A50" s="20">
        <v>49</v>
      </c>
      <c r="B50" s="15" t="s">
        <v>448</v>
      </c>
      <c r="C50" s="401" t="s">
        <v>830</v>
      </c>
    </row>
    <row r="51" spans="1:3" x14ac:dyDescent="0.3">
      <c r="A51" s="20">
        <v>50</v>
      </c>
      <c r="B51" s="15" t="s">
        <v>449</v>
      </c>
      <c r="C51" s="401" t="s">
        <v>831</v>
      </c>
    </row>
    <row r="52" spans="1:3" x14ac:dyDescent="0.3">
      <c r="A52" s="20">
        <v>51</v>
      </c>
      <c r="B52" s="15" t="s">
        <v>450</v>
      </c>
      <c r="C52" s="401" t="s">
        <v>832</v>
      </c>
    </row>
    <row r="53" spans="1:3" x14ac:dyDescent="0.3">
      <c r="A53" s="20">
        <v>52</v>
      </c>
      <c r="B53" s="15" t="s">
        <v>451</v>
      </c>
      <c r="C53" s="401" t="s">
        <v>833</v>
      </c>
    </row>
    <row r="54" spans="1:3" ht="27.6" x14ac:dyDescent="0.3">
      <c r="A54" s="20">
        <v>53</v>
      </c>
      <c r="B54" s="15" t="s">
        <v>452</v>
      </c>
      <c r="C54" s="401" t="s">
        <v>834</v>
      </c>
    </row>
    <row r="55" spans="1:3" x14ac:dyDescent="0.3">
      <c r="A55" s="20">
        <v>54</v>
      </c>
      <c r="B55" s="15" t="s">
        <v>453</v>
      </c>
      <c r="C55" s="401" t="s">
        <v>835</v>
      </c>
    </row>
    <row r="56" spans="1:3" x14ac:dyDescent="0.3">
      <c r="A56" s="20">
        <v>55</v>
      </c>
      <c r="B56" s="15" t="s">
        <v>454</v>
      </c>
      <c r="C56" s="401" t="s">
        <v>836</v>
      </c>
    </row>
    <row r="57" spans="1:3" x14ac:dyDescent="0.3">
      <c r="A57" s="20">
        <v>56</v>
      </c>
      <c r="B57" s="15" t="s">
        <v>455</v>
      </c>
      <c r="C57" s="401" t="s">
        <v>837</v>
      </c>
    </row>
    <row r="58" spans="1:3" x14ac:dyDescent="0.3">
      <c r="A58" s="20">
        <v>57</v>
      </c>
      <c r="B58" s="15" t="s">
        <v>456</v>
      </c>
      <c r="C58" s="401" t="s">
        <v>838</v>
      </c>
    </row>
    <row r="59" spans="1:3" x14ac:dyDescent="0.3">
      <c r="A59" s="20">
        <v>58</v>
      </c>
      <c r="B59" s="15" t="s">
        <v>457</v>
      </c>
      <c r="C59" s="401" t="s">
        <v>839</v>
      </c>
    </row>
    <row r="60" spans="1:3" x14ac:dyDescent="0.3">
      <c r="A60" s="20">
        <v>59</v>
      </c>
      <c r="B60" s="15" t="s">
        <v>458</v>
      </c>
      <c r="C60" s="401" t="s">
        <v>840</v>
      </c>
    </row>
    <row r="61" spans="1:3" x14ac:dyDescent="0.3">
      <c r="A61" s="20">
        <v>60</v>
      </c>
      <c r="B61" s="15" t="s">
        <v>459</v>
      </c>
      <c r="C61" s="401" t="s">
        <v>841</v>
      </c>
    </row>
    <row r="62" spans="1:3" x14ac:dyDescent="0.3">
      <c r="A62" s="20">
        <v>61</v>
      </c>
      <c r="B62" s="15" t="s">
        <v>460</v>
      </c>
      <c r="C62" s="401" t="s">
        <v>842</v>
      </c>
    </row>
    <row r="63" spans="1:3" x14ac:dyDescent="0.3">
      <c r="A63" s="20">
        <v>62</v>
      </c>
      <c r="B63" s="15" t="s">
        <v>461</v>
      </c>
      <c r="C63" s="401" t="s">
        <v>843</v>
      </c>
    </row>
    <row r="64" spans="1:3" x14ac:dyDescent="0.3">
      <c r="A64" s="20">
        <v>63</v>
      </c>
      <c r="B64" s="15" t="s">
        <v>462</v>
      </c>
      <c r="C64" s="401" t="s">
        <v>844</v>
      </c>
    </row>
    <row r="65" spans="1:3" x14ac:dyDescent="0.3">
      <c r="A65" s="20">
        <v>64</v>
      </c>
      <c r="B65" s="15" t="s">
        <v>463</v>
      </c>
      <c r="C65" s="401" t="s">
        <v>845</v>
      </c>
    </row>
    <row r="66" spans="1:3" x14ac:dyDescent="0.3">
      <c r="A66" s="20">
        <v>65</v>
      </c>
      <c r="B66" s="15" t="s">
        <v>464</v>
      </c>
      <c r="C66" s="401" t="s">
        <v>846</v>
      </c>
    </row>
    <row r="67" spans="1:3" x14ac:dyDescent="0.3">
      <c r="A67" s="20">
        <v>66</v>
      </c>
      <c r="B67" s="15" t="s">
        <v>465</v>
      </c>
      <c r="C67" s="401" t="s">
        <v>847</v>
      </c>
    </row>
    <row r="68" spans="1:3" x14ac:dyDescent="0.3">
      <c r="A68" s="20">
        <v>67</v>
      </c>
      <c r="B68" s="15" t="s">
        <v>466</v>
      </c>
      <c r="C68" s="401" t="s">
        <v>848</v>
      </c>
    </row>
    <row r="69" spans="1:3" x14ac:dyDescent="0.3">
      <c r="A69" s="20">
        <v>68</v>
      </c>
      <c r="B69" s="15" t="s">
        <v>467</v>
      </c>
      <c r="C69" s="401" t="s">
        <v>849</v>
      </c>
    </row>
    <row r="70" spans="1:3" x14ac:dyDescent="0.3">
      <c r="A70" s="20">
        <v>69</v>
      </c>
      <c r="B70" s="15" t="s">
        <v>468</v>
      </c>
      <c r="C70" s="401" t="s">
        <v>850</v>
      </c>
    </row>
    <row r="71" spans="1:3" x14ac:dyDescent="0.3">
      <c r="A71" s="20">
        <v>70</v>
      </c>
      <c r="B71" s="15" t="s">
        <v>469</v>
      </c>
      <c r="C71" s="401" t="s">
        <v>851</v>
      </c>
    </row>
    <row r="72" spans="1:3" ht="27.6" x14ac:dyDescent="0.3">
      <c r="A72" s="20">
        <v>71</v>
      </c>
      <c r="B72" s="15" t="s">
        <v>470</v>
      </c>
      <c r="C72" s="401" t="s">
        <v>852</v>
      </c>
    </row>
    <row r="73" spans="1:3" x14ac:dyDescent="0.3">
      <c r="A73" s="20">
        <v>72</v>
      </c>
      <c r="B73" s="15" t="s">
        <v>471</v>
      </c>
      <c r="C73" s="401" t="s">
        <v>853</v>
      </c>
    </row>
    <row r="74" spans="1:3" x14ac:dyDescent="0.3">
      <c r="A74" s="20">
        <v>73</v>
      </c>
      <c r="B74" s="15" t="s">
        <v>472</v>
      </c>
      <c r="C74" s="401" t="s">
        <v>854</v>
      </c>
    </row>
    <row r="75" spans="1:3" x14ac:dyDescent="0.3">
      <c r="A75" s="20">
        <v>74</v>
      </c>
      <c r="B75" s="15" t="s">
        <v>473</v>
      </c>
      <c r="C75" s="401" t="s">
        <v>855</v>
      </c>
    </row>
    <row r="76" spans="1:3" x14ac:dyDescent="0.3">
      <c r="A76" s="20">
        <v>75</v>
      </c>
      <c r="B76" s="15" t="s">
        <v>474</v>
      </c>
      <c r="C76" s="401" t="s">
        <v>856</v>
      </c>
    </row>
    <row r="77" spans="1:3" x14ac:dyDescent="0.3">
      <c r="A77" s="20">
        <v>76</v>
      </c>
      <c r="B77" s="15" t="s">
        <v>475</v>
      </c>
      <c r="C77" s="401" t="s">
        <v>857</v>
      </c>
    </row>
    <row r="78" spans="1:3" x14ac:dyDescent="0.3">
      <c r="A78" s="20">
        <v>77</v>
      </c>
      <c r="B78" s="15" t="s">
        <v>476</v>
      </c>
      <c r="C78" s="401" t="s">
        <v>858</v>
      </c>
    </row>
    <row r="79" spans="1:3" x14ac:dyDescent="0.3">
      <c r="A79" s="20">
        <v>78</v>
      </c>
      <c r="B79" s="15" t="s">
        <v>477</v>
      </c>
      <c r="C79" s="401" t="s">
        <v>859</v>
      </c>
    </row>
    <row r="80" spans="1:3" x14ac:dyDescent="0.3">
      <c r="A80" s="20">
        <v>79</v>
      </c>
      <c r="B80" s="15" t="s">
        <v>478</v>
      </c>
      <c r="C80" s="401" t="s">
        <v>860</v>
      </c>
    </row>
    <row r="81" spans="1:3" x14ac:dyDescent="0.3">
      <c r="A81" s="20">
        <v>80</v>
      </c>
      <c r="B81" s="15" t="s">
        <v>479</v>
      </c>
      <c r="C81" s="401" t="s">
        <v>861</v>
      </c>
    </row>
    <row r="82" spans="1:3" x14ac:dyDescent="0.3">
      <c r="A82" s="20">
        <v>81</v>
      </c>
      <c r="B82" s="15" t="s">
        <v>480</v>
      </c>
      <c r="C82" s="401" t="s">
        <v>862</v>
      </c>
    </row>
    <row r="83" spans="1:3" x14ac:dyDescent="0.3">
      <c r="A83" s="20">
        <v>82</v>
      </c>
      <c r="B83" s="15" t="s">
        <v>481</v>
      </c>
      <c r="C83" s="401" t="s">
        <v>863</v>
      </c>
    </row>
    <row r="84" spans="1:3" x14ac:dyDescent="0.3">
      <c r="A84" s="20">
        <v>83</v>
      </c>
      <c r="B84" s="15" t="s">
        <v>482</v>
      </c>
      <c r="C84" s="401" t="s">
        <v>864</v>
      </c>
    </row>
    <row r="85" spans="1:3" x14ac:dyDescent="0.3">
      <c r="A85" s="20">
        <v>84</v>
      </c>
      <c r="B85" s="15" t="s">
        <v>483</v>
      </c>
      <c r="C85" s="401" t="s">
        <v>865</v>
      </c>
    </row>
    <row r="86" spans="1:3" x14ac:dyDescent="0.3">
      <c r="A86" s="20">
        <v>85</v>
      </c>
      <c r="B86" s="15" t="s">
        <v>484</v>
      </c>
      <c r="C86" s="401" t="s">
        <v>866</v>
      </c>
    </row>
    <row r="87" spans="1:3" x14ac:dyDescent="0.3">
      <c r="A87" s="20">
        <v>86</v>
      </c>
      <c r="B87" s="15" t="s">
        <v>485</v>
      </c>
      <c r="C87" s="401" t="s">
        <v>867</v>
      </c>
    </row>
    <row r="88" spans="1:3" x14ac:dyDescent="0.3">
      <c r="A88" s="20">
        <v>87</v>
      </c>
      <c r="B88" s="15" t="s">
        <v>486</v>
      </c>
      <c r="C88" s="401" t="s">
        <v>868</v>
      </c>
    </row>
    <row r="89" spans="1:3" ht="27.6" x14ac:dyDescent="0.3">
      <c r="A89" s="20">
        <v>88</v>
      </c>
      <c r="B89" s="15" t="s">
        <v>487</v>
      </c>
      <c r="C89" s="401" t="s">
        <v>869</v>
      </c>
    </row>
    <row r="90" spans="1:3" x14ac:dyDescent="0.3">
      <c r="A90" s="20">
        <v>89</v>
      </c>
      <c r="B90" s="15" t="s">
        <v>488</v>
      </c>
      <c r="C90" s="401" t="s">
        <v>870</v>
      </c>
    </row>
  </sheetData>
  <phoneticPr fontId="5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1"/>
  <dimension ref="A1:K108"/>
  <sheetViews>
    <sheetView workbookViewId="0">
      <selection sqref="A1:B3"/>
    </sheetView>
  </sheetViews>
  <sheetFormatPr defaultColWidth="9.109375" defaultRowHeight="13.8" x14ac:dyDescent="0.25"/>
  <cols>
    <col min="1" max="1" width="5.33203125" style="10" customWidth="1"/>
    <col min="2" max="2" width="23.88671875" style="10" bestFit="1" customWidth="1"/>
    <col min="3" max="3" width="6.33203125" style="10" customWidth="1"/>
    <col min="4" max="4" width="25.6640625" style="10" customWidth="1"/>
    <col min="5" max="5" width="23" style="10" customWidth="1"/>
    <col min="6" max="6" width="19.33203125" style="10" bestFit="1" customWidth="1"/>
    <col min="7" max="16384" width="9.109375" style="10"/>
  </cols>
  <sheetData>
    <row r="1" spans="1:6" s="7" customFormat="1" ht="26.4" customHeight="1" x14ac:dyDescent="0.25">
      <c r="A1" s="3">
        <v>1</v>
      </c>
      <c r="B1" s="4" t="s">
        <v>140</v>
      </c>
      <c r="C1" s="4"/>
      <c r="D1" s="5" t="s">
        <v>141</v>
      </c>
      <c r="E1" s="5" t="s">
        <v>142</v>
      </c>
      <c r="F1" s="6"/>
    </row>
    <row r="2" spans="1:6" s="7" customFormat="1" ht="13.2" x14ac:dyDescent="0.25">
      <c r="A2" s="8">
        <v>2</v>
      </c>
      <c r="B2" s="7" t="s">
        <v>271</v>
      </c>
      <c r="C2" s="7" t="s">
        <v>272</v>
      </c>
      <c r="D2" s="7" t="s">
        <v>178</v>
      </c>
      <c r="E2" s="9" t="s">
        <v>151</v>
      </c>
      <c r="F2" s="9" t="s">
        <v>151</v>
      </c>
    </row>
    <row r="3" spans="1:6" s="7" customFormat="1" ht="13.2" x14ac:dyDescent="0.25">
      <c r="A3" s="8">
        <v>3</v>
      </c>
      <c r="B3" s="7" t="s">
        <v>265</v>
      </c>
      <c r="C3" s="7" t="s">
        <v>266</v>
      </c>
      <c r="D3" s="7" t="s">
        <v>178</v>
      </c>
      <c r="E3" s="9" t="s">
        <v>151</v>
      </c>
      <c r="F3" s="9" t="s">
        <v>151</v>
      </c>
    </row>
    <row r="4" spans="1:6" s="7" customFormat="1" ht="13.2" x14ac:dyDescent="0.25">
      <c r="A4" s="8">
        <v>4</v>
      </c>
      <c r="B4" s="7" t="s">
        <v>259</v>
      </c>
      <c r="C4" s="7" t="s">
        <v>260</v>
      </c>
      <c r="D4" s="7" t="s">
        <v>178</v>
      </c>
      <c r="E4" s="9" t="s">
        <v>151</v>
      </c>
      <c r="F4" s="9" t="s">
        <v>151</v>
      </c>
    </row>
    <row r="5" spans="1:6" s="7" customFormat="1" ht="13.2" x14ac:dyDescent="0.25">
      <c r="A5" s="8">
        <v>5</v>
      </c>
      <c r="B5" s="7" t="s">
        <v>311</v>
      </c>
      <c r="C5" s="7" t="s">
        <v>312</v>
      </c>
      <c r="D5" s="7" t="s">
        <v>178</v>
      </c>
      <c r="E5" s="9" t="s">
        <v>151</v>
      </c>
      <c r="F5" s="9" t="s">
        <v>151</v>
      </c>
    </row>
    <row r="6" spans="1:6" s="7" customFormat="1" ht="13.2" x14ac:dyDescent="0.25">
      <c r="A6" s="8">
        <v>6</v>
      </c>
      <c r="B6" s="7" t="s">
        <v>143</v>
      </c>
      <c r="C6" s="7" t="s">
        <v>144</v>
      </c>
      <c r="D6" s="7" t="s">
        <v>145</v>
      </c>
      <c r="E6" s="9" t="s">
        <v>146</v>
      </c>
      <c r="F6" s="7" t="s">
        <v>147</v>
      </c>
    </row>
    <row r="7" spans="1:6" s="7" customFormat="1" ht="13.2" x14ac:dyDescent="0.25">
      <c r="A7" s="8">
        <v>7</v>
      </c>
      <c r="B7" s="7" t="s">
        <v>148</v>
      </c>
      <c r="C7" s="7" t="s">
        <v>149</v>
      </c>
      <c r="D7" s="7" t="s">
        <v>150</v>
      </c>
      <c r="E7" s="9" t="s">
        <v>151</v>
      </c>
      <c r="F7" s="9" t="s">
        <v>151</v>
      </c>
    </row>
    <row r="8" spans="1:6" s="7" customFormat="1" ht="13.2" x14ac:dyDescent="0.25">
      <c r="A8" s="8">
        <v>8</v>
      </c>
      <c r="B8" s="7" t="s">
        <v>152</v>
      </c>
      <c r="C8" s="7" t="s">
        <v>153</v>
      </c>
      <c r="D8" s="7" t="s">
        <v>154</v>
      </c>
      <c r="E8" s="9" t="s">
        <v>155</v>
      </c>
      <c r="F8" s="7" t="s">
        <v>147</v>
      </c>
    </row>
    <row r="9" spans="1:6" s="7" customFormat="1" ht="13.2" x14ac:dyDescent="0.25">
      <c r="A9" s="8">
        <v>9</v>
      </c>
      <c r="B9" s="7" t="s">
        <v>156</v>
      </c>
      <c r="C9" s="7" t="s">
        <v>157</v>
      </c>
      <c r="D9" s="7" t="s">
        <v>158</v>
      </c>
      <c r="E9" s="9" t="s">
        <v>151</v>
      </c>
      <c r="F9" s="9" t="s">
        <v>151</v>
      </c>
    </row>
    <row r="10" spans="1:6" s="7" customFormat="1" ht="13.2" x14ac:dyDescent="0.25">
      <c r="A10" s="8">
        <v>10</v>
      </c>
      <c r="B10" s="7" t="s">
        <v>159</v>
      </c>
      <c r="C10" s="7" t="s">
        <v>160</v>
      </c>
      <c r="D10" s="7" t="s">
        <v>154</v>
      </c>
      <c r="E10" s="9" t="s">
        <v>155</v>
      </c>
      <c r="F10" s="7" t="s">
        <v>147</v>
      </c>
    </row>
    <row r="11" spans="1:6" s="7" customFormat="1" ht="13.2" x14ac:dyDescent="0.25">
      <c r="A11" s="8">
        <v>11</v>
      </c>
      <c r="B11" s="7" t="s">
        <v>161</v>
      </c>
      <c r="C11" s="7" t="s">
        <v>162</v>
      </c>
      <c r="D11" s="7" t="s">
        <v>163</v>
      </c>
      <c r="E11" s="9" t="s">
        <v>164</v>
      </c>
      <c r="F11" s="7" t="s">
        <v>147</v>
      </c>
    </row>
    <row r="12" spans="1:6" s="7" customFormat="1" ht="13.2" x14ac:dyDescent="0.25">
      <c r="A12" s="8">
        <v>12</v>
      </c>
      <c r="B12" s="7" t="s">
        <v>165</v>
      </c>
      <c r="C12" s="7" t="s">
        <v>166</v>
      </c>
      <c r="D12" s="7" t="s">
        <v>167</v>
      </c>
      <c r="E12" s="9" t="s">
        <v>155</v>
      </c>
      <c r="F12" s="7" t="s">
        <v>147</v>
      </c>
    </row>
    <row r="13" spans="1:6" s="7" customFormat="1" ht="13.2" x14ac:dyDescent="0.25">
      <c r="A13" s="8">
        <v>13</v>
      </c>
      <c r="B13" s="7" t="s">
        <v>168</v>
      </c>
      <c r="C13" s="7" t="s">
        <v>169</v>
      </c>
      <c r="D13" s="7" t="s">
        <v>150</v>
      </c>
      <c r="E13" s="9" t="s">
        <v>151</v>
      </c>
      <c r="F13" s="9" t="s">
        <v>151</v>
      </c>
    </row>
    <row r="14" spans="1:6" s="7" customFormat="1" ht="13.2" x14ac:dyDescent="0.25">
      <c r="A14" s="8">
        <v>14</v>
      </c>
      <c r="B14" s="7" t="s">
        <v>170</v>
      </c>
      <c r="C14" s="7" t="s">
        <v>171</v>
      </c>
      <c r="D14" s="7" t="s">
        <v>172</v>
      </c>
      <c r="E14" s="9" t="s">
        <v>164</v>
      </c>
      <c r="F14" s="7" t="s">
        <v>147</v>
      </c>
    </row>
    <row r="15" spans="1:6" s="7" customFormat="1" ht="13.2" x14ac:dyDescent="0.25">
      <c r="A15" s="8">
        <v>15</v>
      </c>
      <c r="B15" s="7" t="s">
        <v>173</v>
      </c>
      <c r="C15" s="7" t="s">
        <v>174</v>
      </c>
      <c r="D15" s="7" t="s">
        <v>175</v>
      </c>
      <c r="E15" s="9" t="s">
        <v>164</v>
      </c>
      <c r="F15" s="7" t="s">
        <v>147</v>
      </c>
    </row>
    <row r="16" spans="1:6" s="7" customFormat="1" ht="13.2" x14ac:dyDescent="0.25">
      <c r="A16" s="8">
        <v>16</v>
      </c>
      <c r="B16" s="7" t="s">
        <v>176</v>
      </c>
      <c r="C16" s="7" t="s">
        <v>177</v>
      </c>
      <c r="D16" s="7" t="s">
        <v>178</v>
      </c>
      <c r="E16" s="9" t="s">
        <v>151</v>
      </c>
      <c r="F16" s="9" t="s">
        <v>151</v>
      </c>
    </row>
    <row r="17" spans="1:6" s="7" customFormat="1" ht="13.2" x14ac:dyDescent="0.25">
      <c r="A17" s="8">
        <v>17</v>
      </c>
      <c r="B17" s="7" t="s">
        <v>179</v>
      </c>
      <c r="C17" s="7" t="s">
        <v>180</v>
      </c>
      <c r="D17" s="7" t="s">
        <v>150</v>
      </c>
      <c r="E17" s="9" t="s">
        <v>151</v>
      </c>
      <c r="F17" s="9" t="s">
        <v>151</v>
      </c>
    </row>
    <row r="18" spans="1:6" s="7" customFormat="1" ht="13.2" x14ac:dyDescent="0.25">
      <c r="A18" s="8">
        <v>18</v>
      </c>
      <c r="B18" s="7" t="s">
        <v>181</v>
      </c>
      <c r="C18" s="7" t="s">
        <v>182</v>
      </c>
      <c r="D18" s="7" t="s">
        <v>183</v>
      </c>
      <c r="E18" s="9" t="s">
        <v>184</v>
      </c>
      <c r="F18" s="9" t="s">
        <v>184</v>
      </c>
    </row>
    <row r="19" spans="1:6" s="7" customFormat="1" ht="13.2" x14ac:dyDescent="0.25">
      <c r="A19" s="8">
        <v>19</v>
      </c>
      <c r="B19" s="7" t="s">
        <v>185</v>
      </c>
      <c r="C19" s="7" t="s">
        <v>186</v>
      </c>
      <c r="D19" s="7" t="s">
        <v>172</v>
      </c>
      <c r="E19" s="9" t="s">
        <v>164</v>
      </c>
      <c r="F19" s="7" t="s">
        <v>147</v>
      </c>
    </row>
    <row r="20" spans="1:6" s="7" customFormat="1" ht="13.2" x14ac:dyDescent="0.25">
      <c r="A20" s="8">
        <v>20</v>
      </c>
      <c r="B20" s="7" t="s">
        <v>187</v>
      </c>
      <c r="C20" s="7" t="s">
        <v>188</v>
      </c>
      <c r="D20" s="7" t="s">
        <v>189</v>
      </c>
      <c r="E20" s="9" t="s">
        <v>184</v>
      </c>
      <c r="F20" s="9" t="s">
        <v>184</v>
      </c>
    </row>
    <row r="21" spans="1:6" s="7" customFormat="1" ht="13.2" x14ac:dyDescent="0.25">
      <c r="A21" s="8">
        <v>21</v>
      </c>
      <c r="B21" s="7" t="s">
        <v>190</v>
      </c>
      <c r="C21" s="7" t="s">
        <v>191</v>
      </c>
      <c r="D21" s="7" t="s">
        <v>175</v>
      </c>
      <c r="E21" s="9" t="s">
        <v>164</v>
      </c>
      <c r="F21" s="7" t="s">
        <v>147</v>
      </c>
    </row>
    <row r="22" spans="1:6" s="7" customFormat="1" ht="13.2" x14ac:dyDescent="0.25">
      <c r="A22" s="8">
        <v>22</v>
      </c>
      <c r="B22" s="7" t="s">
        <v>192</v>
      </c>
      <c r="C22" s="7" t="s">
        <v>193</v>
      </c>
      <c r="D22" s="7" t="s">
        <v>178</v>
      </c>
      <c r="E22" s="9" t="s">
        <v>151</v>
      </c>
      <c r="F22" s="9" t="s">
        <v>151</v>
      </c>
    </row>
    <row r="23" spans="1:6" s="7" customFormat="1" ht="13.2" x14ac:dyDescent="0.25">
      <c r="A23" s="8">
        <v>23</v>
      </c>
      <c r="B23" s="7" t="s">
        <v>194</v>
      </c>
      <c r="C23" s="7" t="s">
        <v>195</v>
      </c>
      <c r="D23" s="7" t="s">
        <v>175</v>
      </c>
      <c r="E23" s="9" t="s">
        <v>164</v>
      </c>
      <c r="F23" s="7" t="s">
        <v>147</v>
      </c>
    </row>
    <row r="24" spans="1:6" s="7" customFormat="1" ht="13.2" x14ac:dyDescent="0.25">
      <c r="A24" s="8">
        <v>24</v>
      </c>
      <c r="B24" s="7" t="s">
        <v>196</v>
      </c>
      <c r="C24" s="7" t="s">
        <v>197</v>
      </c>
      <c r="D24" s="7" t="s">
        <v>198</v>
      </c>
      <c r="E24" s="9" t="s">
        <v>184</v>
      </c>
      <c r="F24" s="9" t="s">
        <v>184</v>
      </c>
    </row>
    <row r="25" spans="1:6" s="7" customFormat="1" ht="13.2" x14ac:dyDescent="0.25">
      <c r="A25" s="8">
        <v>25</v>
      </c>
      <c r="B25" s="7" t="s">
        <v>199</v>
      </c>
      <c r="C25" s="7" t="s">
        <v>200</v>
      </c>
      <c r="D25" s="7" t="s">
        <v>201</v>
      </c>
      <c r="E25" s="9" t="s">
        <v>146</v>
      </c>
      <c r="F25" s="7" t="s">
        <v>147</v>
      </c>
    </row>
    <row r="26" spans="1:6" s="7" customFormat="1" ht="13.2" x14ac:dyDescent="0.25">
      <c r="A26" s="8">
        <v>26</v>
      </c>
      <c r="B26" s="7" t="s">
        <v>202</v>
      </c>
      <c r="C26" s="7" t="s">
        <v>203</v>
      </c>
      <c r="D26" s="7" t="s">
        <v>204</v>
      </c>
      <c r="E26" s="9" t="s">
        <v>164</v>
      </c>
      <c r="F26" s="7" t="s">
        <v>147</v>
      </c>
    </row>
    <row r="27" spans="1:6" s="7" customFormat="1" ht="13.2" x14ac:dyDescent="0.25">
      <c r="A27" s="8">
        <v>27</v>
      </c>
      <c r="B27" s="7" t="s">
        <v>205</v>
      </c>
      <c r="C27" s="7" t="s">
        <v>206</v>
      </c>
      <c r="D27" s="7" t="s">
        <v>172</v>
      </c>
      <c r="E27" s="9" t="s">
        <v>164</v>
      </c>
      <c r="F27" s="7" t="s">
        <v>147</v>
      </c>
    </row>
    <row r="28" spans="1:6" s="7" customFormat="1" ht="13.2" x14ac:dyDescent="0.25">
      <c r="A28" s="8">
        <v>28</v>
      </c>
      <c r="B28" s="7" t="s">
        <v>207</v>
      </c>
      <c r="C28" s="7" t="s">
        <v>208</v>
      </c>
      <c r="D28" s="7" t="s">
        <v>163</v>
      </c>
      <c r="E28" s="9" t="s">
        <v>164</v>
      </c>
      <c r="F28" s="7" t="s">
        <v>147</v>
      </c>
    </row>
    <row r="29" spans="1:6" s="7" customFormat="1" ht="13.2" x14ac:dyDescent="0.25">
      <c r="A29" s="8">
        <v>29</v>
      </c>
      <c r="B29" s="7" t="s">
        <v>209</v>
      </c>
      <c r="C29" s="7" t="s">
        <v>210</v>
      </c>
      <c r="D29" s="7" t="s">
        <v>145</v>
      </c>
      <c r="E29" s="9" t="s">
        <v>146</v>
      </c>
      <c r="F29" s="7" t="s">
        <v>147</v>
      </c>
    </row>
    <row r="30" spans="1:6" s="7" customFormat="1" ht="13.2" x14ac:dyDescent="0.25">
      <c r="A30" s="8">
        <v>30</v>
      </c>
      <c r="B30" s="7" t="s">
        <v>211</v>
      </c>
      <c r="C30" s="7" t="s">
        <v>212</v>
      </c>
      <c r="D30" s="7" t="s">
        <v>150</v>
      </c>
      <c r="E30" s="9" t="s">
        <v>151</v>
      </c>
      <c r="F30" s="9" t="s">
        <v>151</v>
      </c>
    </row>
    <row r="31" spans="1:6" s="7" customFormat="1" ht="13.2" x14ac:dyDescent="0.25">
      <c r="A31" s="8">
        <v>31</v>
      </c>
      <c r="B31" s="7" t="s">
        <v>213</v>
      </c>
      <c r="C31" s="7" t="s">
        <v>214</v>
      </c>
      <c r="D31" s="7" t="s">
        <v>178</v>
      </c>
      <c r="E31" s="9" t="s">
        <v>151</v>
      </c>
      <c r="F31" s="9" t="s">
        <v>151</v>
      </c>
    </row>
    <row r="32" spans="1:6" s="7" customFormat="1" ht="13.2" x14ac:dyDescent="0.25">
      <c r="A32" s="8">
        <v>32</v>
      </c>
      <c r="B32" s="7" t="s">
        <v>215</v>
      </c>
      <c r="C32" s="7" t="s">
        <v>216</v>
      </c>
      <c r="D32" s="7" t="s">
        <v>178</v>
      </c>
      <c r="E32" s="9" t="s">
        <v>151</v>
      </c>
      <c r="F32" s="9" t="s">
        <v>151</v>
      </c>
    </row>
    <row r="33" spans="1:6" s="7" customFormat="1" ht="13.2" x14ac:dyDescent="0.25">
      <c r="A33" s="8">
        <v>33</v>
      </c>
      <c r="B33" s="7" t="s">
        <v>217</v>
      </c>
      <c r="C33" s="7" t="s">
        <v>218</v>
      </c>
      <c r="D33" s="7" t="s">
        <v>219</v>
      </c>
      <c r="E33" s="9" t="s">
        <v>164</v>
      </c>
      <c r="F33" s="7" t="s">
        <v>147</v>
      </c>
    </row>
    <row r="34" spans="1:6" s="7" customFormat="1" ht="13.2" x14ac:dyDescent="0.25">
      <c r="A34" s="8">
        <v>34</v>
      </c>
      <c r="B34" s="7" t="s">
        <v>220</v>
      </c>
      <c r="C34" s="7" t="s">
        <v>221</v>
      </c>
      <c r="D34" s="7" t="s">
        <v>145</v>
      </c>
      <c r="E34" s="9" t="s">
        <v>146</v>
      </c>
      <c r="F34" s="7" t="s">
        <v>147</v>
      </c>
    </row>
    <row r="35" spans="1:6" s="7" customFormat="1" ht="13.2" x14ac:dyDescent="0.25">
      <c r="A35" s="8">
        <v>35</v>
      </c>
      <c r="B35" s="7" t="s">
        <v>222</v>
      </c>
      <c r="C35" s="7" t="s">
        <v>223</v>
      </c>
      <c r="D35" s="7" t="s">
        <v>219</v>
      </c>
      <c r="E35" s="9" t="s">
        <v>164</v>
      </c>
      <c r="F35" s="7" t="s">
        <v>147</v>
      </c>
    </row>
    <row r="36" spans="1:6" s="7" customFormat="1" ht="13.2" x14ac:dyDescent="0.25">
      <c r="A36" s="8">
        <v>36</v>
      </c>
      <c r="B36" s="7" t="s">
        <v>224</v>
      </c>
      <c r="C36" s="7" t="s">
        <v>225</v>
      </c>
      <c r="D36" s="7" t="s">
        <v>145</v>
      </c>
      <c r="E36" s="9" t="s">
        <v>146</v>
      </c>
      <c r="F36" s="7" t="s">
        <v>147</v>
      </c>
    </row>
    <row r="37" spans="1:6" s="7" customFormat="1" ht="13.2" x14ac:dyDescent="0.25">
      <c r="A37" s="8">
        <v>37</v>
      </c>
      <c r="B37" s="7" t="s">
        <v>226</v>
      </c>
      <c r="C37" s="7" t="s">
        <v>227</v>
      </c>
      <c r="D37" s="7" t="s">
        <v>189</v>
      </c>
      <c r="E37" s="9" t="s">
        <v>184</v>
      </c>
      <c r="F37" s="9" t="s">
        <v>184</v>
      </c>
    </row>
    <row r="38" spans="1:6" s="7" customFormat="1" ht="13.2" x14ac:dyDescent="0.25">
      <c r="A38" s="8">
        <v>38</v>
      </c>
      <c r="B38" s="7" t="s">
        <v>228</v>
      </c>
      <c r="C38" s="7" t="s">
        <v>229</v>
      </c>
      <c r="D38" s="7" t="s">
        <v>189</v>
      </c>
      <c r="E38" s="9" t="s">
        <v>184</v>
      </c>
      <c r="F38" s="9" t="s">
        <v>184</v>
      </c>
    </row>
    <row r="39" spans="1:6" s="7" customFormat="1" ht="13.2" x14ac:dyDescent="0.25">
      <c r="A39" s="8">
        <v>39</v>
      </c>
      <c r="B39" s="7" t="s">
        <v>230</v>
      </c>
      <c r="C39" s="7" t="s">
        <v>231</v>
      </c>
      <c r="D39" s="7" t="s">
        <v>175</v>
      </c>
      <c r="E39" s="9" t="s">
        <v>164</v>
      </c>
      <c r="F39" s="7" t="s">
        <v>147</v>
      </c>
    </row>
    <row r="40" spans="1:6" s="7" customFormat="1" ht="13.2" x14ac:dyDescent="0.25">
      <c r="A40" s="8">
        <v>40</v>
      </c>
      <c r="B40" s="7" t="s">
        <v>232</v>
      </c>
      <c r="C40" s="7" t="s">
        <v>233</v>
      </c>
      <c r="D40" s="7" t="s">
        <v>167</v>
      </c>
      <c r="E40" s="9" t="s">
        <v>155</v>
      </c>
      <c r="F40" s="7" t="s">
        <v>147</v>
      </c>
    </row>
    <row r="41" spans="1:6" s="7" customFormat="1" ht="13.2" x14ac:dyDescent="0.25">
      <c r="A41" s="8">
        <v>41</v>
      </c>
      <c r="B41" s="7" t="s">
        <v>234</v>
      </c>
      <c r="C41" s="7" t="s">
        <v>235</v>
      </c>
      <c r="D41" s="7" t="s">
        <v>154</v>
      </c>
      <c r="E41" s="9" t="s">
        <v>155</v>
      </c>
      <c r="F41" s="7" t="s">
        <v>147</v>
      </c>
    </row>
    <row r="42" spans="1:6" s="7" customFormat="1" ht="13.2" x14ac:dyDescent="0.25">
      <c r="A42" s="8">
        <v>42</v>
      </c>
      <c r="B42" s="7" t="s">
        <v>236</v>
      </c>
      <c r="C42" s="7" t="s">
        <v>237</v>
      </c>
      <c r="D42" s="7" t="s">
        <v>238</v>
      </c>
      <c r="E42" s="9" t="s">
        <v>155</v>
      </c>
      <c r="F42" s="7" t="s">
        <v>147</v>
      </c>
    </row>
    <row r="43" spans="1:6" s="7" customFormat="1" ht="13.2" x14ac:dyDescent="0.25">
      <c r="A43" s="8">
        <v>43</v>
      </c>
      <c r="B43" s="7" t="s">
        <v>239</v>
      </c>
      <c r="C43" s="7" t="s">
        <v>240</v>
      </c>
      <c r="D43" s="7" t="s">
        <v>241</v>
      </c>
      <c r="E43" s="9" t="s">
        <v>151</v>
      </c>
      <c r="F43" s="9" t="s">
        <v>151</v>
      </c>
    </row>
    <row r="44" spans="1:6" s="7" customFormat="1" ht="13.2" x14ac:dyDescent="0.25">
      <c r="A44" s="8">
        <v>44</v>
      </c>
      <c r="B44" s="7" t="s">
        <v>242</v>
      </c>
      <c r="C44" s="7" t="s">
        <v>243</v>
      </c>
      <c r="D44" s="7" t="s">
        <v>244</v>
      </c>
      <c r="E44" s="9" t="s">
        <v>184</v>
      </c>
      <c r="F44" s="9" t="s">
        <v>184</v>
      </c>
    </row>
    <row r="45" spans="1:6" s="7" customFormat="1" ht="13.2" x14ac:dyDescent="0.25">
      <c r="A45" s="8">
        <v>45</v>
      </c>
      <c r="B45" s="7" t="s">
        <v>245</v>
      </c>
      <c r="C45" s="7" t="s">
        <v>246</v>
      </c>
      <c r="D45" s="7" t="s">
        <v>167</v>
      </c>
      <c r="E45" s="9" t="s">
        <v>155</v>
      </c>
      <c r="F45" s="7" t="s">
        <v>147</v>
      </c>
    </row>
    <row r="46" spans="1:6" s="7" customFormat="1" ht="13.2" x14ac:dyDescent="0.25">
      <c r="A46" s="8">
        <v>46</v>
      </c>
      <c r="B46" s="7" t="s">
        <v>247</v>
      </c>
      <c r="C46" s="7" t="s">
        <v>248</v>
      </c>
      <c r="D46" s="7" t="s">
        <v>241</v>
      </c>
      <c r="E46" s="9" t="s">
        <v>151</v>
      </c>
      <c r="F46" s="9" t="s">
        <v>151</v>
      </c>
    </row>
    <row r="47" spans="1:6" s="7" customFormat="1" ht="13.2" x14ac:dyDescent="0.25">
      <c r="A47" s="8">
        <v>47</v>
      </c>
      <c r="B47" s="7" t="s">
        <v>249</v>
      </c>
      <c r="C47" s="7" t="s">
        <v>250</v>
      </c>
      <c r="D47" s="7" t="s">
        <v>204</v>
      </c>
      <c r="E47" s="9" t="s">
        <v>164</v>
      </c>
      <c r="F47" s="7" t="s">
        <v>147</v>
      </c>
    </row>
    <row r="48" spans="1:6" s="7" customFormat="1" ht="13.2" x14ac:dyDescent="0.25">
      <c r="A48" s="8">
        <v>48</v>
      </c>
      <c r="B48" s="7" t="s">
        <v>251</v>
      </c>
      <c r="C48" s="7" t="s">
        <v>252</v>
      </c>
      <c r="D48" s="7" t="s">
        <v>219</v>
      </c>
      <c r="E48" s="9" t="s">
        <v>164</v>
      </c>
      <c r="F48" s="7" t="s">
        <v>147</v>
      </c>
    </row>
    <row r="49" spans="1:11" s="7" customFormat="1" ht="13.2" x14ac:dyDescent="0.25">
      <c r="A49" s="8">
        <v>49</v>
      </c>
      <c r="B49" s="7" t="s">
        <v>253</v>
      </c>
      <c r="C49" s="7" t="s">
        <v>254</v>
      </c>
      <c r="D49" s="7" t="s">
        <v>178</v>
      </c>
      <c r="E49" s="9" t="s">
        <v>151</v>
      </c>
      <c r="F49" s="9" t="s">
        <v>151</v>
      </c>
    </row>
    <row r="50" spans="1:11" s="7" customFormat="1" ht="13.2" x14ac:dyDescent="0.25">
      <c r="A50" s="8">
        <v>50</v>
      </c>
      <c r="B50" s="7" t="s">
        <v>255</v>
      </c>
      <c r="C50" s="7" t="s">
        <v>256</v>
      </c>
      <c r="D50" s="7" t="s">
        <v>175</v>
      </c>
      <c r="E50" s="9" t="s">
        <v>164</v>
      </c>
      <c r="F50" s="7" t="s">
        <v>147</v>
      </c>
    </row>
    <row r="51" spans="1:11" s="7" customFormat="1" ht="13.2" x14ac:dyDescent="0.25">
      <c r="A51" s="8">
        <v>51</v>
      </c>
      <c r="B51" s="7" t="s">
        <v>257</v>
      </c>
      <c r="C51" s="7" t="s">
        <v>258</v>
      </c>
      <c r="D51" s="7" t="s">
        <v>167</v>
      </c>
      <c r="E51" s="9" t="s">
        <v>155</v>
      </c>
      <c r="F51" s="7" t="s">
        <v>147</v>
      </c>
    </row>
    <row r="52" spans="1:11" s="7" customFormat="1" ht="13.2" x14ac:dyDescent="0.25">
      <c r="A52" s="8">
        <v>52</v>
      </c>
      <c r="B52" s="7" t="s">
        <v>261</v>
      </c>
      <c r="C52" s="7" t="s">
        <v>262</v>
      </c>
      <c r="D52" s="7" t="s">
        <v>238</v>
      </c>
      <c r="E52" s="9" t="s">
        <v>155</v>
      </c>
      <c r="F52" s="7" t="s">
        <v>147</v>
      </c>
    </row>
    <row r="53" spans="1:11" s="7" customFormat="1" ht="13.2" x14ac:dyDescent="0.25">
      <c r="A53" s="8">
        <v>53</v>
      </c>
      <c r="B53" s="7" t="s">
        <v>263</v>
      </c>
      <c r="C53" s="7" t="s">
        <v>264</v>
      </c>
      <c r="D53" s="7" t="s">
        <v>167</v>
      </c>
      <c r="E53" s="9" t="s">
        <v>155</v>
      </c>
      <c r="F53" s="7" t="s">
        <v>147</v>
      </c>
    </row>
    <row r="54" spans="1:11" s="7" customFormat="1" ht="13.2" x14ac:dyDescent="0.25">
      <c r="A54" s="8">
        <v>54</v>
      </c>
      <c r="B54" s="7" t="s">
        <v>267</v>
      </c>
      <c r="C54" s="7" t="s">
        <v>268</v>
      </c>
      <c r="D54" s="7" t="s">
        <v>154</v>
      </c>
      <c r="E54" s="9" t="s">
        <v>155</v>
      </c>
      <c r="F54" s="7" t="s">
        <v>147</v>
      </c>
    </row>
    <row r="55" spans="1:11" s="7" customFormat="1" ht="13.2" x14ac:dyDescent="0.25">
      <c r="A55" s="8">
        <v>55</v>
      </c>
      <c r="B55" s="7" t="s">
        <v>269</v>
      </c>
      <c r="C55" s="7" t="s">
        <v>270</v>
      </c>
      <c r="D55" s="7" t="s">
        <v>145</v>
      </c>
      <c r="E55" s="9" t="s">
        <v>146</v>
      </c>
      <c r="F55" s="7" t="s">
        <v>147</v>
      </c>
    </row>
    <row r="56" spans="1:11" s="7" customFormat="1" ht="13.2" x14ac:dyDescent="0.25">
      <c r="A56" s="8">
        <v>56</v>
      </c>
      <c r="B56" s="7" t="s">
        <v>273</v>
      </c>
      <c r="C56" s="7" t="s">
        <v>274</v>
      </c>
      <c r="D56" s="7" t="s">
        <v>178</v>
      </c>
      <c r="E56" s="9" t="s">
        <v>151</v>
      </c>
      <c r="F56" s="9" t="s">
        <v>151</v>
      </c>
    </row>
    <row r="57" spans="1:11" s="7" customFormat="1" ht="13.2" x14ac:dyDescent="0.25">
      <c r="A57" s="8">
        <v>57</v>
      </c>
      <c r="B57" s="7" t="s">
        <v>275</v>
      </c>
      <c r="C57" s="7" t="s">
        <v>276</v>
      </c>
      <c r="D57" s="7" t="s">
        <v>189</v>
      </c>
      <c r="E57" s="9" t="s">
        <v>184</v>
      </c>
      <c r="F57" s="9" t="s">
        <v>184</v>
      </c>
    </row>
    <row r="58" spans="1:11" s="7" customFormat="1" ht="13.2" x14ac:dyDescent="0.25">
      <c r="A58" s="8">
        <v>58</v>
      </c>
      <c r="B58" s="7" t="s">
        <v>277</v>
      </c>
      <c r="C58" s="7" t="s">
        <v>278</v>
      </c>
      <c r="D58" s="7" t="s">
        <v>167</v>
      </c>
      <c r="E58" s="9" t="s">
        <v>155</v>
      </c>
      <c r="F58" s="7" t="s">
        <v>147</v>
      </c>
    </row>
    <row r="59" spans="1:11" s="7" customFormat="1" ht="13.2" x14ac:dyDescent="0.25">
      <c r="A59" s="8">
        <v>59</v>
      </c>
      <c r="B59" s="7" t="s">
        <v>279</v>
      </c>
      <c r="C59" s="7" t="s">
        <v>280</v>
      </c>
      <c r="D59" s="7" t="s">
        <v>315</v>
      </c>
      <c r="E59" s="9" t="s">
        <v>164</v>
      </c>
      <c r="F59" s="7" t="s">
        <v>147</v>
      </c>
      <c r="G59" s="9"/>
      <c r="I59" s="9"/>
      <c r="K59" s="9"/>
    </row>
    <row r="60" spans="1:11" s="7" customFormat="1" ht="13.2" x14ac:dyDescent="0.25">
      <c r="A60" s="8">
        <v>60</v>
      </c>
      <c r="B60" s="7" t="s">
        <v>281</v>
      </c>
      <c r="C60" s="7" t="s">
        <v>282</v>
      </c>
      <c r="D60" s="7" t="s">
        <v>172</v>
      </c>
      <c r="E60" s="9" t="s">
        <v>164</v>
      </c>
      <c r="F60" s="7" t="s">
        <v>147</v>
      </c>
    </row>
    <row r="61" spans="1:11" s="7" customFormat="1" ht="13.2" x14ac:dyDescent="0.25">
      <c r="A61" s="8">
        <v>61</v>
      </c>
      <c r="B61" s="7" t="s">
        <v>283</v>
      </c>
      <c r="C61" s="7" t="s">
        <v>61</v>
      </c>
      <c r="D61" s="7" t="s">
        <v>150</v>
      </c>
      <c r="E61" s="9" t="s">
        <v>151</v>
      </c>
      <c r="F61" s="9" t="s">
        <v>151</v>
      </c>
    </row>
    <row r="62" spans="1:11" s="7" customFormat="1" ht="13.2" x14ac:dyDescent="0.25">
      <c r="A62" s="8">
        <v>62</v>
      </c>
      <c r="B62" s="7" t="s">
        <v>284</v>
      </c>
      <c r="C62" s="7" t="s">
        <v>285</v>
      </c>
      <c r="D62" s="7" t="s">
        <v>201</v>
      </c>
      <c r="E62" s="9" t="s">
        <v>146</v>
      </c>
      <c r="F62" s="7" t="s">
        <v>147</v>
      </c>
    </row>
    <row r="63" spans="1:11" s="7" customFormat="1" ht="13.2" x14ac:dyDescent="0.25">
      <c r="A63" s="8">
        <v>63</v>
      </c>
      <c r="B63" s="7" t="s">
        <v>286</v>
      </c>
      <c r="C63" s="7" t="s">
        <v>287</v>
      </c>
      <c r="D63" s="7" t="s">
        <v>201</v>
      </c>
      <c r="E63" s="9" t="s">
        <v>146</v>
      </c>
      <c r="F63" s="7" t="s">
        <v>147</v>
      </c>
    </row>
    <row r="64" spans="1:11" s="7" customFormat="1" ht="13.2" x14ac:dyDescent="0.25">
      <c r="A64" s="8">
        <v>64</v>
      </c>
      <c r="B64" s="7" t="s">
        <v>288</v>
      </c>
      <c r="C64" s="7" t="s">
        <v>289</v>
      </c>
      <c r="D64" s="7" t="s">
        <v>145</v>
      </c>
      <c r="E64" s="9" t="s">
        <v>146</v>
      </c>
      <c r="F64" s="7" t="s">
        <v>147</v>
      </c>
    </row>
    <row r="65" spans="1:6" s="7" customFormat="1" ht="13.2" x14ac:dyDescent="0.25">
      <c r="A65" s="8">
        <v>65</v>
      </c>
      <c r="B65" s="7" t="s">
        <v>290</v>
      </c>
      <c r="C65" s="7" t="s">
        <v>291</v>
      </c>
      <c r="D65" s="7" t="s">
        <v>189</v>
      </c>
      <c r="E65" s="9" t="s">
        <v>184</v>
      </c>
      <c r="F65" s="9" t="s">
        <v>184</v>
      </c>
    </row>
    <row r="66" spans="1:6" s="7" customFormat="1" ht="13.2" x14ac:dyDescent="0.25">
      <c r="A66" s="8">
        <v>66</v>
      </c>
      <c r="B66" s="7" t="s">
        <v>292</v>
      </c>
      <c r="C66" s="7" t="s">
        <v>293</v>
      </c>
      <c r="D66" s="7" t="s">
        <v>183</v>
      </c>
      <c r="E66" s="9" t="s">
        <v>184</v>
      </c>
      <c r="F66" s="9" t="s">
        <v>184</v>
      </c>
    </row>
    <row r="67" spans="1:6" s="7" customFormat="1" ht="13.2" x14ac:dyDescent="0.25">
      <c r="A67" s="8">
        <v>67</v>
      </c>
      <c r="B67" s="7" t="s">
        <v>294</v>
      </c>
      <c r="C67" s="7" t="s">
        <v>295</v>
      </c>
      <c r="D67" s="7" t="s">
        <v>163</v>
      </c>
      <c r="E67" s="9" t="s">
        <v>164</v>
      </c>
      <c r="F67" s="7" t="s">
        <v>147</v>
      </c>
    </row>
    <row r="68" spans="1:6" s="7" customFormat="1" ht="13.2" x14ac:dyDescent="0.25">
      <c r="A68" s="8">
        <v>68</v>
      </c>
      <c r="B68" s="7" t="s">
        <v>296</v>
      </c>
      <c r="C68" s="7" t="s">
        <v>297</v>
      </c>
      <c r="D68" s="7" t="s">
        <v>298</v>
      </c>
      <c r="E68" s="9" t="s">
        <v>155</v>
      </c>
      <c r="F68" s="7" t="s">
        <v>147</v>
      </c>
    </row>
    <row r="69" spans="1:6" s="7" customFormat="1" ht="13.2" x14ac:dyDescent="0.25">
      <c r="A69" s="8">
        <v>69</v>
      </c>
      <c r="B69" s="7" t="s">
        <v>299</v>
      </c>
      <c r="C69" s="7" t="s">
        <v>300</v>
      </c>
      <c r="D69" s="7" t="s">
        <v>167</v>
      </c>
      <c r="E69" s="9" t="s">
        <v>155</v>
      </c>
      <c r="F69" s="7" t="s">
        <v>147</v>
      </c>
    </row>
    <row r="70" spans="1:6" s="7" customFormat="1" ht="13.2" x14ac:dyDescent="0.25">
      <c r="A70" s="8">
        <v>70</v>
      </c>
      <c r="B70" s="7" t="s">
        <v>301</v>
      </c>
      <c r="C70" s="7" t="s">
        <v>302</v>
      </c>
      <c r="D70" s="7" t="s">
        <v>244</v>
      </c>
      <c r="E70" s="9" t="s">
        <v>184</v>
      </c>
      <c r="F70" s="9" t="s">
        <v>184</v>
      </c>
    </row>
    <row r="71" spans="1:6" s="7" customFormat="1" ht="13.2" x14ac:dyDescent="0.25">
      <c r="A71" s="8">
        <v>71</v>
      </c>
      <c r="B71" s="7" t="s">
        <v>303</v>
      </c>
      <c r="C71" s="7" t="s">
        <v>304</v>
      </c>
      <c r="D71" s="7" t="s">
        <v>167</v>
      </c>
      <c r="E71" s="9" t="s">
        <v>155</v>
      </c>
      <c r="F71" s="7" t="s">
        <v>147</v>
      </c>
    </row>
    <row r="72" spans="1:6" s="7" customFormat="1" ht="13.2" x14ac:dyDescent="0.25">
      <c r="A72" s="8">
        <v>72</v>
      </c>
      <c r="B72" s="7" t="s">
        <v>305</v>
      </c>
      <c r="C72" s="7" t="s">
        <v>306</v>
      </c>
      <c r="D72" s="7" t="s">
        <v>189</v>
      </c>
      <c r="E72" s="9" t="s">
        <v>184</v>
      </c>
      <c r="F72" s="9" t="s">
        <v>184</v>
      </c>
    </row>
    <row r="73" spans="1:6" s="7" customFormat="1" ht="13.2" x14ac:dyDescent="0.25">
      <c r="A73" s="8">
        <v>73</v>
      </c>
      <c r="B73" s="7" t="s">
        <v>307</v>
      </c>
      <c r="C73" s="7" t="s">
        <v>308</v>
      </c>
      <c r="D73" s="7" t="s">
        <v>167</v>
      </c>
      <c r="E73" s="9" t="s">
        <v>155</v>
      </c>
      <c r="F73" s="7" t="s">
        <v>147</v>
      </c>
    </row>
    <row r="74" spans="1:6" s="7" customFormat="1" ht="13.2" x14ac:dyDescent="0.25">
      <c r="A74" s="8">
        <v>74</v>
      </c>
      <c r="B74" s="7" t="s">
        <v>309</v>
      </c>
      <c r="C74" s="7" t="s">
        <v>310</v>
      </c>
      <c r="D74" s="7" t="s">
        <v>154</v>
      </c>
      <c r="E74" s="9" t="s">
        <v>155</v>
      </c>
      <c r="F74" s="7" t="s">
        <v>147</v>
      </c>
    </row>
    <row r="75" spans="1:6" s="7" customFormat="1" ht="13.2" x14ac:dyDescent="0.25">
      <c r="A75" s="8">
        <v>75</v>
      </c>
      <c r="B75" s="7" t="s">
        <v>313</v>
      </c>
      <c r="C75" s="7" t="s">
        <v>314</v>
      </c>
      <c r="D75" s="7" t="s">
        <v>315</v>
      </c>
      <c r="E75" s="9" t="s">
        <v>164</v>
      </c>
      <c r="F75" s="7" t="s">
        <v>147</v>
      </c>
    </row>
    <row r="76" spans="1:6" s="7" customFormat="1" ht="13.2" x14ac:dyDescent="0.25">
      <c r="A76" s="8">
        <v>76</v>
      </c>
      <c r="B76" s="7" t="s">
        <v>316</v>
      </c>
      <c r="C76" s="7" t="s">
        <v>317</v>
      </c>
      <c r="D76" s="7" t="s">
        <v>189</v>
      </c>
      <c r="E76" s="9" t="s">
        <v>184</v>
      </c>
      <c r="F76" s="9" t="s">
        <v>184</v>
      </c>
    </row>
    <row r="77" spans="1:6" s="7" customFormat="1" ht="13.2" x14ac:dyDescent="0.25">
      <c r="A77" s="8">
        <v>77</v>
      </c>
      <c r="B77" s="7" t="s">
        <v>318</v>
      </c>
      <c r="C77" s="7" t="s">
        <v>319</v>
      </c>
      <c r="D77" s="7" t="s">
        <v>219</v>
      </c>
      <c r="E77" s="9" t="s">
        <v>164</v>
      </c>
      <c r="F77" s="7" t="s">
        <v>147</v>
      </c>
    </row>
    <row r="78" spans="1:6" s="7" customFormat="1" ht="13.2" x14ac:dyDescent="0.25">
      <c r="A78" s="8">
        <v>78</v>
      </c>
      <c r="B78" s="7" t="s">
        <v>320</v>
      </c>
      <c r="C78" s="7" t="s">
        <v>321</v>
      </c>
      <c r="D78" s="7" t="s">
        <v>189</v>
      </c>
      <c r="E78" s="9" t="s">
        <v>184</v>
      </c>
      <c r="F78" s="9" t="s">
        <v>184</v>
      </c>
    </row>
    <row r="79" spans="1:6" s="7" customFormat="1" ht="13.2" x14ac:dyDescent="0.25">
      <c r="A79" s="8">
        <v>79</v>
      </c>
      <c r="B79" s="7" t="s">
        <v>322</v>
      </c>
      <c r="C79" s="7" t="s">
        <v>323</v>
      </c>
      <c r="D79" s="7" t="s">
        <v>145</v>
      </c>
      <c r="E79" s="9" t="s">
        <v>146</v>
      </c>
      <c r="F79" s="7" t="s">
        <v>147</v>
      </c>
    </row>
    <row r="80" spans="1:6" s="7" customFormat="1" ht="13.2" x14ac:dyDescent="0.25">
      <c r="A80" s="8">
        <v>80</v>
      </c>
      <c r="B80" s="7" t="s">
        <v>324</v>
      </c>
      <c r="C80" s="7" t="s">
        <v>325</v>
      </c>
      <c r="D80" s="7" t="s">
        <v>238</v>
      </c>
      <c r="E80" s="9" t="s">
        <v>155</v>
      </c>
      <c r="F80" s="7" t="s">
        <v>147</v>
      </c>
    </row>
    <row r="81" spans="1:6" s="7" customFormat="1" ht="13.2" x14ac:dyDescent="0.25">
      <c r="A81" s="8">
        <v>81</v>
      </c>
      <c r="B81" s="7" t="s">
        <v>326</v>
      </c>
      <c r="C81" s="7" t="s">
        <v>327</v>
      </c>
      <c r="D81" s="7" t="s">
        <v>238</v>
      </c>
      <c r="E81" s="9" t="s">
        <v>155</v>
      </c>
      <c r="F81" s="7" t="s">
        <v>147</v>
      </c>
    </row>
    <row r="82" spans="1:6" s="7" customFormat="1" ht="13.2" x14ac:dyDescent="0.25">
      <c r="A82" s="8">
        <v>82</v>
      </c>
      <c r="B82" s="7" t="s">
        <v>328</v>
      </c>
      <c r="C82" s="7" t="s">
        <v>329</v>
      </c>
      <c r="D82" s="7" t="s">
        <v>189</v>
      </c>
      <c r="E82" s="9" t="s">
        <v>184</v>
      </c>
      <c r="F82" s="9" t="s">
        <v>184</v>
      </c>
    </row>
    <row r="83" spans="1:6" s="7" customFormat="1" ht="13.2" x14ac:dyDescent="0.25">
      <c r="A83" s="8">
        <v>83</v>
      </c>
      <c r="B83" s="7" t="s">
        <v>330</v>
      </c>
      <c r="C83" s="7" t="s">
        <v>331</v>
      </c>
      <c r="D83" s="7" t="s">
        <v>183</v>
      </c>
      <c r="E83" s="9" t="s">
        <v>184</v>
      </c>
      <c r="F83" s="9" t="s">
        <v>184</v>
      </c>
    </row>
    <row r="84" spans="1:6" s="7" customFormat="1" ht="13.2" x14ac:dyDescent="0.25">
      <c r="A84" s="8">
        <v>84</v>
      </c>
      <c r="B84" s="7" t="s">
        <v>332</v>
      </c>
      <c r="C84" s="7" t="s">
        <v>333</v>
      </c>
      <c r="D84" s="7" t="s">
        <v>172</v>
      </c>
      <c r="E84" s="9" t="s">
        <v>164</v>
      </c>
      <c r="F84" s="7" t="s">
        <v>147</v>
      </c>
    </row>
    <row r="85" spans="1:6" s="7" customFormat="1" ht="13.2" x14ac:dyDescent="0.25">
      <c r="A85" s="8">
        <v>85</v>
      </c>
      <c r="B85" s="7" t="s">
        <v>334</v>
      </c>
      <c r="C85" s="7" t="s">
        <v>335</v>
      </c>
      <c r="D85" s="7" t="s">
        <v>167</v>
      </c>
      <c r="E85" s="9" t="s">
        <v>155</v>
      </c>
      <c r="F85" s="7" t="s">
        <v>147</v>
      </c>
    </row>
    <row r="86" spans="1:6" s="7" customFormat="1" ht="13.2" x14ac:dyDescent="0.25">
      <c r="A86" s="8">
        <v>86</v>
      </c>
      <c r="B86" s="7" t="s">
        <v>336</v>
      </c>
      <c r="C86" s="7" t="s">
        <v>337</v>
      </c>
      <c r="D86" s="7" t="s">
        <v>178</v>
      </c>
      <c r="E86" s="9" t="s">
        <v>151</v>
      </c>
      <c r="F86" s="9" t="s">
        <v>151</v>
      </c>
    </row>
    <row r="87" spans="1:6" s="7" customFormat="1" ht="13.2" x14ac:dyDescent="0.25">
      <c r="A87" s="8">
        <v>87</v>
      </c>
      <c r="B87" s="7" t="s">
        <v>338</v>
      </c>
      <c r="C87" s="7" t="s">
        <v>339</v>
      </c>
      <c r="D87" s="7" t="s">
        <v>241</v>
      </c>
      <c r="E87" s="9" t="s">
        <v>151</v>
      </c>
      <c r="F87" s="9" t="s">
        <v>151</v>
      </c>
    </row>
    <row r="88" spans="1:6" s="7" customFormat="1" ht="13.2" x14ac:dyDescent="0.25">
      <c r="A88" s="8">
        <v>88</v>
      </c>
      <c r="B88" s="7" t="s">
        <v>340</v>
      </c>
      <c r="C88" s="7" t="s">
        <v>341</v>
      </c>
      <c r="D88" s="7" t="s">
        <v>145</v>
      </c>
      <c r="E88" s="9" t="s">
        <v>146</v>
      </c>
      <c r="F88" s="7" t="s">
        <v>147</v>
      </c>
    </row>
    <row r="89" spans="1:6" s="7" customFormat="1" ht="13.2" x14ac:dyDescent="0.25">
      <c r="A89" s="8">
        <v>89</v>
      </c>
      <c r="B89" s="7" t="s">
        <v>342</v>
      </c>
      <c r="C89" s="7" t="s">
        <v>343</v>
      </c>
      <c r="D89" s="7" t="s">
        <v>201</v>
      </c>
      <c r="E89" s="9" t="s">
        <v>146</v>
      </c>
      <c r="F89" s="7" t="s">
        <v>147</v>
      </c>
    </row>
    <row r="90" spans="1:6" s="7" customFormat="1" ht="13.2" x14ac:dyDescent="0.25">
      <c r="A90" s="8">
        <v>90</v>
      </c>
      <c r="B90" s="7" t="s">
        <v>381</v>
      </c>
      <c r="C90" s="7" t="s">
        <v>382</v>
      </c>
      <c r="D90" s="7" t="s">
        <v>201</v>
      </c>
      <c r="E90" s="9" t="s">
        <v>146</v>
      </c>
      <c r="F90" s="7" t="s">
        <v>147</v>
      </c>
    </row>
    <row r="91" spans="1:6" s="7" customFormat="1" ht="13.2" x14ac:dyDescent="0.25">
      <c r="A91" s="8">
        <v>91</v>
      </c>
      <c r="B91" s="7" t="s">
        <v>344</v>
      </c>
      <c r="C91" s="7" t="s">
        <v>345</v>
      </c>
      <c r="D91" s="7" t="s">
        <v>241</v>
      </c>
      <c r="E91" s="9" t="s">
        <v>151</v>
      </c>
      <c r="F91" s="9" t="s">
        <v>151</v>
      </c>
    </row>
    <row r="92" spans="1:6" s="7" customFormat="1" ht="13.2" x14ac:dyDescent="0.25">
      <c r="A92" s="8">
        <v>92</v>
      </c>
      <c r="B92" s="7" t="s">
        <v>346</v>
      </c>
      <c r="C92" s="7" t="s">
        <v>347</v>
      </c>
      <c r="D92" s="7" t="s">
        <v>175</v>
      </c>
      <c r="E92" s="9" t="s">
        <v>164</v>
      </c>
      <c r="F92" s="7" t="s">
        <v>147</v>
      </c>
    </row>
    <row r="93" spans="1:6" s="7" customFormat="1" ht="13.2" x14ac:dyDescent="0.25">
      <c r="A93" s="8">
        <v>93</v>
      </c>
      <c r="B93" s="7" t="s">
        <v>348</v>
      </c>
      <c r="C93" s="7" t="s">
        <v>349</v>
      </c>
      <c r="D93" s="7" t="s">
        <v>163</v>
      </c>
      <c r="E93" s="9" t="s">
        <v>164</v>
      </c>
      <c r="F93" s="7" t="s">
        <v>147</v>
      </c>
    </row>
    <row r="94" spans="1:6" s="7" customFormat="1" ht="13.2" x14ac:dyDescent="0.25">
      <c r="A94" s="8">
        <v>94</v>
      </c>
      <c r="B94" s="7" t="s">
        <v>350</v>
      </c>
      <c r="C94" s="7" t="s">
        <v>351</v>
      </c>
      <c r="D94" s="7" t="s">
        <v>198</v>
      </c>
      <c r="E94" s="9" t="s">
        <v>184</v>
      </c>
      <c r="F94" s="9" t="s">
        <v>184</v>
      </c>
    </row>
    <row r="95" spans="1:6" s="7" customFormat="1" ht="13.2" x14ac:dyDescent="0.25">
      <c r="A95" s="8">
        <v>95</v>
      </c>
      <c r="B95" s="7" t="s">
        <v>352</v>
      </c>
      <c r="C95" s="7" t="s">
        <v>353</v>
      </c>
      <c r="D95" s="7" t="s">
        <v>150</v>
      </c>
      <c r="E95" s="9" t="s">
        <v>151</v>
      </c>
      <c r="F95" s="9" t="s">
        <v>151</v>
      </c>
    </row>
    <row r="96" spans="1:6" s="7" customFormat="1" ht="13.2" x14ac:dyDescent="0.25">
      <c r="A96" s="8">
        <v>96</v>
      </c>
      <c r="B96" s="7" t="s">
        <v>354</v>
      </c>
      <c r="C96" s="7" t="s">
        <v>355</v>
      </c>
      <c r="D96" s="7" t="s">
        <v>145</v>
      </c>
      <c r="E96" s="9" t="s">
        <v>146</v>
      </c>
      <c r="F96" s="7" t="s">
        <v>147</v>
      </c>
    </row>
    <row r="97" spans="1:6" s="7" customFormat="1" ht="13.2" x14ac:dyDescent="0.25">
      <c r="A97" s="8">
        <v>97</v>
      </c>
      <c r="B97" s="7" t="s">
        <v>356</v>
      </c>
      <c r="C97" s="7" t="s">
        <v>357</v>
      </c>
      <c r="D97" s="7" t="s">
        <v>298</v>
      </c>
      <c r="E97" s="9" t="s">
        <v>155</v>
      </c>
      <c r="F97" s="7" t="s">
        <v>147</v>
      </c>
    </row>
    <row r="98" spans="1:6" s="7" customFormat="1" ht="13.2" x14ac:dyDescent="0.25">
      <c r="A98" s="8">
        <v>98</v>
      </c>
      <c r="B98" s="7" t="s">
        <v>358</v>
      </c>
      <c r="C98" s="7" t="s">
        <v>359</v>
      </c>
      <c r="D98" s="7" t="s">
        <v>244</v>
      </c>
      <c r="E98" s="9" t="s">
        <v>184</v>
      </c>
      <c r="F98" s="9" t="s">
        <v>184</v>
      </c>
    </row>
    <row r="99" spans="1:6" s="7" customFormat="1" ht="13.2" x14ac:dyDescent="0.25">
      <c r="A99" s="8">
        <v>99</v>
      </c>
      <c r="B99" s="7" t="s">
        <v>360</v>
      </c>
      <c r="C99" s="7" t="s">
        <v>361</v>
      </c>
      <c r="D99" s="7" t="s">
        <v>183</v>
      </c>
      <c r="E99" s="9" t="s">
        <v>184</v>
      </c>
      <c r="F99" s="9" t="s">
        <v>184</v>
      </c>
    </row>
    <row r="100" spans="1:6" s="7" customFormat="1" ht="13.2" x14ac:dyDescent="0.25">
      <c r="A100" s="8">
        <v>100</v>
      </c>
      <c r="B100" s="7" t="s">
        <v>362</v>
      </c>
      <c r="C100" s="7" t="s">
        <v>363</v>
      </c>
      <c r="D100" s="7" t="s">
        <v>244</v>
      </c>
      <c r="E100" s="9" t="s">
        <v>184</v>
      </c>
      <c r="F100" s="9" t="s">
        <v>184</v>
      </c>
    </row>
    <row r="101" spans="1:6" s="7" customFormat="1" ht="13.2" x14ac:dyDescent="0.25">
      <c r="A101" s="8">
        <v>101</v>
      </c>
      <c r="B101" s="7" t="s">
        <v>364</v>
      </c>
      <c r="C101" s="7" t="s">
        <v>365</v>
      </c>
      <c r="D101" s="7" t="s">
        <v>178</v>
      </c>
      <c r="E101" s="9" t="s">
        <v>151</v>
      </c>
      <c r="F101" s="9" t="s">
        <v>151</v>
      </c>
    </row>
    <row r="102" spans="1:6" s="7" customFormat="1" ht="13.2" x14ac:dyDescent="0.25">
      <c r="A102" s="8">
        <v>102</v>
      </c>
      <c r="B102" s="7" t="s">
        <v>366</v>
      </c>
      <c r="C102" s="7" t="s">
        <v>367</v>
      </c>
      <c r="D102" s="7" t="s">
        <v>150</v>
      </c>
      <c r="E102" s="9" t="s">
        <v>151</v>
      </c>
      <c r="F102" s="9" t="s">
        <v>151</v>
      </c>
    </row>
    <row r="103" spans="1:6" s="7" customFormat="1" ht="13.2" x14ac:dyDescent="0.25">
      <c r="A103" s="8">
        <v>103</v>
      </c>
      <c r="B103" s="7" t="s">
        <v>368</v>
      </c>
      <c r="C103" s="7" t="s">
        <v>369</v>
      </c>
      <c r="D103" s="7" t="s">
        <v>150</v>
      </c>
      <c r="E103" s="9" t="s">
        <v>151</v>
      </c>
      <c r="F103" s="9" t="s">
        <v>151</v>
      </c>
    </row>
    <row r="104" spans="1:6" s="7" customFormat="1" ht="13.2" x14ac:dyDescent="0.25">
      <c r="A104" s="8">
        <v>104</v>
      </c>
      <c r="B104" s="7" t="s">
        <v>370</v>
      </c>
      <c r="C104" s="7" t="s">
        <v>371</v>
      </c>
      <c r="D104" s="7" t="s">
        <v>183</v>
      </c>
      <c r="E104" s="9" t="s">
        <v>184</v>
      </c>
      <c r="F104" s="9" t="s">
        <v>184</v>
      </c>
    </row>
    <row r="105" spans="1:6" s="7" customFormat="1" ht="13.2" x14ac:dyDescent="0.25">
      <c r="A105" s="8">
        <v>105</v>
      </c>
      <c r="B105" s="7" t="s">
        <v>372</v>
      </c>
      <c r="C105" s="7" t="s">
        <v>373</v>
      </c>
      <c r="D105" s="7" t="s">
        <v>183</v>
      </c>
      <c r="E105" s="9" t="s">
        <v>184</v>
      </c>
      <c r="F105" s="9" t="s">
        <v>184</v>
      </c>
    </row>
    <row r="106" spans="1:6" s="7" customFormat="1" ht="13.2" x14ac:dyDescent="0.25">
      <c r="A106" s="8">
        <v>106</v>
      </c>
      <c r="B106" s="7" t="s">
        <v>374</v>
      </c>
      <c r="C106" s="7" t="s">
        <v>375</v>
      </c>
      <c r="D106" s="7" t="s">
        <v>183</v>
      </c>
      <c r="E106" s="9" t="s">
        <v>184</v>
      </c>
      <c r="F106" s="9" t="s">
        <v>184</v>
      </c>
    </row>
    <row r="107" spans="1:6" s="7" customFormat="1" ht="13.2" x14ac:dyDescent="0.25">
      <c r="A107" s="8">
        <v>107</v>
      </c>
      <c r="B107" s="7" t="s">
        <v>376</v>
      </c>
      <c r="C107" s="7" t="s">
        <v>377</v>
      </c>
      <c r="D107" s="7" t="s">
        <v>238</v>
      </c>
      <c r="E107" s="9" t="s">
        <v>155</v>
      </c>
      <c r="F107" s="7" t="s">
        <v>147</v>
      </c>
    </row>
    <row r="108" spans="1:6" s="7" customFormat="1" ht="13.2" x14ac:dyDescent="0.25">
      <c r="A108" s="8">
        <v>108</v>
      </c>
      <c r="B108" s="7" t="s">
        <v>378</v>
      </c>
      <c r="C108" s="7" t="s">
        <v>379</v>
      </c>
      <c r="D108" s="7" t="s">
        <v>219</v>
      </c>
      <c r="E108" s="9" t="s">
        <v>164</v>
      </c>
      <c r="F108" s="7" t="s">
        <v>147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e60cec33-145f-41ab-a822-077e8e56c46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87CFDF6892E3247842EF96E413FDB3F" ma:contentTypeVersion="16" ma:contentTypeDescription="Create a new document." ma:contentTypeScope="" ma:versionID="b7331231b113d8a4e7608c799fb7e86a">
  <xsd:schema xmlns:xsd="http://www.w3.org/2001/XMLSchema" xmlns:xs="http://www.w3.org/2001/XMLSchema" xmlns:p="http://schemas.microsoft.com/office/2006/metadata/properties" xmlns:ns3="5f260ac1-76b8-4e85-966a-de77d839fe5e" xmlns:ns4="e60cec33-145f-41ab-a822-077e8e56c466" targetNamespace="http://schemas.microsoft.com/office/2006/metadata/properties" ma:root="true" ma:fieldsID="ebebd324ce687a56b8a5230f882d3afe" ns3:_="" ns4:_="">
    <xsd:import namespace="5f260ac1-76b8-4e85-966a-de77d839fe5e"/>
    <xsd:import namespace="e60cec33-145f-41ab-a822-077e8e56c46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260ac1-76b8-4e85-966a-de77d839fe5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0cec33-145f-41ab-a822-077e8e56c46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25AE41D-1D66-429F-A2B2-C78C47EE6465}">
  <ds:schemaRefs>
    <ds:schemaRef ds:uri="http://schemas.microsoft.com/sharepoint/v3/contenttype/forms"/>
  </ds:schemaRefs>
</ds:datastoreItem>
</file>

<file path=customXml/itemProps2.xml><?xml version="1.0" encoding="utf-8"?>
<ds:datastoreItem xmlns:ds="http://schemas.openxmlformats.org/officeDocument/2006/customXml" ds:itemID="{732394C8-E55A-4702-8931-385442CA183F}">
  <ds:schemaRefs>
    <ds:schemaRef ds:uri="http://purl.org/dc/terms/"/>
    <ds:schemaRef ds:uri="http://schemas.microsoft.com/office/2006/metadata/properties"/>
    <ds:schemaRef ds:uri="http://purl.org/dc/elements/1.1/"/>
    <ds:schemaRef ds:uri="http://schemas.microsoft.com/office/infopath/2007/PartnerControls"/>
    <ds:schemaRef ds:uri="http://schemas.microsoft.com/office/2006/documentManagement/types"/>
    <ds:schemaRef ds:uri="http://purl.org/dc/dcmitype/"/>
    <ds:schemaRef ds:uri="5f260ac1-76b8-4e85-966a-de77d839fe5e"/>
    <ds:schemaRef ds:uri="http://schemas.openxmlformats.org/package/2006/metadata/core-properties"/>
    <ds:schemaRef ds:uri="e60cec33-145f-41ab-a822-077e8e56c466"/>
    <ds:schemaRef ds:uri="http://www.w3.org/XML/1998/namespace"/>
  </ds:schemaRefs>
</ds:datastoreItem>
</file>

<file path=customXml/itemProps3.xml><?xml version="1.0" encoding="utf-8"?>
<ds:datastoreItem xmlns:ds="http://schemas.openxmlformats.org/officeDocument/2006/customXml" ds:itemID="{151A4852-B00C-4C84-A73F-F913B6DD4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260ac1-76b8-4e85-966a-de77d839fe5e"/>
    <ds:schemaRef ds:uri="e60cec33-145f-41ab-a822-077e8e56c4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5</vt:i4>
      </vt:variant>
    </vt:vector>
  </HeadingPairs>
  <TitlesOfParts>
    <vt:vector size="13" baseType="lpstr">
      <vt:lpstr>I. Questionario nazionale</vt:lpstr>
      <vt:lpstr>Focus - POLITICHE RETRIBUTIVE</vt:lpstr>
      <vt:lpstr>Focus - SUPPORTO GENITORIALITÀ</vt:lpstr>
      <vt:lpstr>II. Gomma Plastica Cavi </vt:lpstr>
      <vt:lpstr>feedback assenze</vt:lpstr>
      <vt:lpstr>ccnl</vt:lpstr>
      <vt:lpstr>ateco2007_2digit</vt:lpstr>
      <vt:lpstr>provincia</vt:lpstr>
      <vt:lpstr>'feedback assenze'!Area_stampa</vt:lpstr>
      <vt:lpstr>'Focus - POLITICHE RETRIBUTIVE'!Area_stampa</vt:lpstr>
      <vt:lpstr>'I. Questionario nazionale'!Area_stampa</vt:lpstr>
      <vt:lpstr>ccnl!Titoli_stampa</vt:lpstr>
      <vt:lpstr>'I. Questionario nazionale'!Titoli_stampa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glabartino</dc:creator>
  <cp:lastModifiedBy>Matteo Laffi</cp:lastModifiedBy>
  <cp:lastPrinted>2024-07-09T13:28:44Z</cp:lastPrinted>
  <dcterms:created xsi:type="dcterms:W3CDTF">2018-02-13T10:01:45Z</dcterms:created>
  <dcterms:modified xsi:type="dcterms:W3CDTF">2025-02-16T14:12:20Z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0x010100387CFDF6892E3247842EF96E413FDB3F</vt:lpwstr>
  </property>
</Properties>
</file>