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drawings/drawing2.xml" ContentType="application/vnd.openxmlformats-officedocument.drawing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drawings/drawing3.xml" ContentType="application/vnd.openxmlformats-officedocument.drawing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O:\AIL_CAT\Centro Studi\Unità MERCATO DEL LAVORO\Indagine Lavoro\2024\invio\questionari\"/>
    </mc:Choice>
  </mc:AlternateContent>
  <xr:revisionPtr revIDLastSave="0" documentId="13_ncr:1_{A1823E79-7E31-4364-8B64-1CF2D2E1C0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questionario" sheetId="1" r:id="rId1"/>
    <sheet name="Focus - POLITICHE RETRIBUTIVE" sheetId="7" r:id="rId2"/>
    <sheet name="Focus - SUPPORTO GENITORIALITÀ" sheetId="8" r:id="rId3"/>
    <sheet name="feedback assenze" sheetId="6" state="hidden" r:id="rId4"/>
    <sheet name="ccnl" sheetId="2" state="hidden" r:id="rId5"/>
    <sheet name="ateco2007_2digit" sheetId="4" state="hidden" r:id="rId6"/>
    <sheet name="provincia" sheetId="3" state="hidden" r:id="rId7"/>
  </sheets>
  <definedNames>
    <definedName name="_ftn1" localSheetId="1">'Focus - POLITICHE RETRIBUTIVE'!#REF!</definedName>
    <definedName name="_ftn1" localSheetId="0">questionario!#REF!</definedName>
    <definedName name="_ftn2" localSheetId="1">'Focus - POLITICHE RETRIBUTIVE'!#REF!</definedName>
    <definedName name="_ftn2" localSheetId="0">questionario!#REF!</definedName>
    <definedName name="_ftn3" localSheetId="1">'Focus - POLITICHE RETRIBUTIVE'!#REF!</definedName>
    <definedName name="_ftn3" localSheetId="0">questionario!#REF!</definedName>
    <definedName name="_ftn4" localSheetId="1">'Focus - POLITICHE RETRIBUTIVE'!#REF!</definedName>
    <definedName name="_ftn4" localSheetId="0">questionario!#REF!</definedName>
    <definedName name="_ftn5" localSheetId="1">'Focus - POLITICHE RETRIBUTIVE'!#REF!</definedName>
    <definedName name="_ftn5" localSheetId="0">questionario!#REF!</definedName>
    <definedName name="_ftn6" localSheetId="1">'Focus - POLITICHE RETRIBUTIVE'!#REF!</definedName>
    <definedName name="_ftn6" localSheetId="0">questionario!#REF!</definedName>
    <definedName name="_ftn7" localSheetId="1">'Focus - POLITICHE RETRIBUTIVE'!#REF!</definedName>
    <definedName name="_ftn7" localSheetId="0">questionario!#REF!</definedName>
    <definedName name="_ftnref1" localSheetId="1">'Focus - POLITICHE RETRIBUTIVE'!#REF!</definedName>
    <definedName name="_ftnref1" localSheetId="0">questionario!#REF!</definedName>
    <definedName name="_ftnref2" localSheetId="1">'Focus - POLITICHE RETRIBUTIVE'!#REF!</definedName>
    <definedName name="_ftnref2" localSheetId="0">questionario!#REF!</definedName>
    <definedName name="_ftnref3" localSheetId="1">'Focus - POLITICHE RETRIBUTIVE'!#REF!</definedName>
    <definedName name="_ftnref3" localSheetId="0">questionario!#REF!</definedName>
    <definedName name="_ftnref4" localSheetId="1">'Focus - POLITICHE RETRIBUTIVE'!#REF!</definedName>
    <definedName name="_ftnref4" localSheetId="0">questionario!#REF!</definedName>
    <definedName name="_ftnref5" localSheetId="1">'Focus - POLITICHE RETRIBUTIVE'!#REF!</definedName>
    <definedName name="_ftnref5" localSheetId="0">questionario!#REF!</definedName>
    <definedName name="_ftnref6" localSheetId="1">'Focus - POLITICHE RETRIBUTIVE'!#REF!</definedName>
    <definedName name="_ftnref6" localSheetId="0">questionario!#REF!</definedName>
    <definedName name="_ftnref7" localSheetId="1">'Focus - POLITICHE RETRIBUTIVE'!#REF!</definedName>
    <definedName name="_ftnref7" localSheetId="0">questionario!#REF!</definedName>
    <definedName name="_xlnm.Print_Area" localSheetId="4">ccnl!#REF!</definedName>
    <definedName name="_xlnm.Print_Area" localSheetId="3">'feedback assenze'!$A$1:$N$19</definedName>
    <definedName name="_xlnm.Print_Area" localSheetId="1">'Focus - POLITICHE RETRIBUTIVE'!$A$1:$K$65</definedName>
    <definedName name="_xlnm.Print_Area" localSheetId="0">questionario!$A$1:$K$304</definedName>
    <definedName name="_xlnm.Print_Titles" localSheetId="4">ccnl!$1:$2</definedName>
    <definedName name="_xlnm.Print_Titles" localSheetId="1">'Focus - POLITICHE RETRIBUTIVE'!#REF!</definedName>
    <definedName name="_xlnm.Print_Titles" localSheetId="0">questionario!$1:$6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7" i="8" l="1"/>
  <c r="N56" i="8"/>
  <c r="S107" i="8"/>
  <c r="Z107" i="8" s="1"/>
  <c r="R107" i="8"/>
  <c r="Y107" i="8" s="1"/>
  <c r="Q107" i="8"/>
  <c r="X107" i="8" s="1"/>
  <c r="P107" i="8"/>
  <c r="W107" i="8" s="1"/>
  <c r="N107" i="8"/>
  <c r="W106" i="8"/>
  <c r="S106" i="8"/>
  <c r="Z106" i="8" s="1"/>
  <c r="R106" i="8"/>
  <c r="Y106" i="8" s="1"/>
  <c r="Q106" i="8"/>
  <c r="X106" i="8" s="1"/>
  <c r="P106" i="8"/>
  <c r="N106" i="8"/>
  <c r="X105" i="8"/>
  <c r="W105" i="8"/>
  <c r="S105" i="8"/>
  <c r="Z105" i="8" s="1"/>
  <c r="R105" i="8"/>
  <c r="Y105" i="8" s="1"/>
  <c r="Q105" i="8"/>
  <c r="P105" i="8"/>
  <c r="N105" i="8"/>
  <c r="Y104" i="8"/>
  <c r="X104" i="8"/>
  <c r="W104" i="8"/>
  <c r="S104" i="8"/>
  <c r="Z104" i="8" s="1"/>
  <c r="R104" i="8"/>
  <c r="Q104" i="8"/>
  <c r="P104" i="8"/>
  <c r="N104" i="8"/>
  <c r="Z103" i="8"/>
  <c r="Y103" i="8"/>
  <c r="X103" i="8"/>
  <c r="W103" i="8"/>
  <c r="S103" i="8"/>
  <c r="R103" i="8"/>
  <c r="Q103" i="8"/>
  <c r="P103" i="8"/>
  <c r="N103" i="8"/>
  <c r="Z97" i="8"/>
  <c r="Y97" i="8"/>
  <c r="X97" i="8"/>
  <c r="S97" i="8"/>
  <c r="R97" i="8"/>
  <c r="Q97" i="8"/>
  <c r="P97" i="8"/>
  <c r="W97" i="8" s="1"/>
  <c r="N97" i="8"/>
  <c r="Z96" i="8"/>
  <c r="Y96" i="8"/>
  <c r="S96" i="8"/>
  <c r="R96" i="8"/>
  <c r="Q96" i="8"/>
  <c r="X96" i="8" s="1"/>
  <c r="P96" i="8"/>
  <c r="W96" i="8" s="1"/>
  <c r="N96" i="8"/>
  <c r="Z95" i="8"/>
  <c r="S95" i="8"/>
  <c r="R95" i="8"/>
  <c r="Y95" i="8" s="1"/>
  <c r="Q95" i="8"/>
  <c r="X95" i="8" s="1"/>
  <c r="P95" i="8"/>
  <c r="W95" i="8" s="1"/>
  <c r="N95" i="8"/>
  <c r="S94" i="8"/>
  <c r="Z94" i="8" s="1"/>
  <c r="R94" i="8"/>
  <c r="Y94" i="8" s="1"/>
  <c r="Q94" i="8"/>
  <c r="X94" i="8" s="1"/>
  <c r="P94" i="8"/>
  <c r="W94" i="8" s="1"/>
  <c r="N94" i="8"/>
  <c r="W93" i="8"/>
  <c r="S93" i="8"/>
  <c r="Z93" i="8" s="1"/>
  <c r="R93" i="8"/>
  <c r="Y93" i="8" s="1"/>
  <c r="Q93" i="8"/>
  <c r="X93" i="8" s="1"/>
  <c r="P93" i="8"/>
  <c r="N93" i="8"/>
  <c r="X87" i="8"/>
  <c r="W87" i="8"/>
  <c r="S87" i="8"/>
  <c r="Z87" i="8" s="1"/>
  <c r="R87" i="8"/>
  <c r="Y87" i="8" s="1"/>
  <c r="Q87" i="8"/>
  <c r="P87" i="8"/>
  <c r="N87" i="8"/>
  <c r="Y86" i="8"/>
  <c r="X86" i="8"/>
  <c r="W86" i="8"/>
  <c r="S86" i="8"/>
  <c r="Z86" i="8" s="1"/>
  <c r="R86" i="8"/>
  <c r="Q86" i="8"/>
  <c r="P86" i="8"/>
  <c r="N86" i="8"/>
  <c r="Z85" i="8"/>
  <c r="Y85" i="8"/>
  <c r="X85" i="8"/>
  <c r="W85" i="8"/>
  <c r="S85" i="8"/>
  <c r="R85" i="8"/>
  <c r="Q85" i="8"/>
  <c r="P85" i="8"/>
  <c r="N85" i="8"/>
  <c r="Z84" i="8"/>
  <c r="Y84" i="8"/>
  <c r="X84" i="8"/>
  <c r="S84" i="8"/>
  <c r="R84" i="8"/>
  <c r="Q84" i="8"/>
  <c r="P84" i="8"/>
  <c r="W84" i="8" s="1"/>
  <c r="N84" i="8"/>
  <c r="P76" i="8"/>
  <c r="Q76" i="8" s="1"/>
  <c r="P75" i="8"/>
  <c r="Q75" i="8" s="1"/>
  <c r="Q74" i="8"/>
  <c r="P74" i="8"/>
  <c r="P73" i="8"/>
  <c r="Q73" i="8" s="1"/>
  <c r="P72" i="8"/>
  <c r="Q72" i="8" s="1"/>
  <c r="P71" i="8"/>
  <c r="Q71" i="8" s="1"/>
  <c r="P70" i="8"/>
  <c r="Q70" i="8" s="1"/>
  <c r="P69" i="8"/>
  <c r="Q69" i="8" s="1"/>
  <c r="P68" i="8"/>
  <c r="Q68" i="8" s="1"/>
  <c r="N64" i="8"/>
  <c r="N63" i="8"/>
  <c r="N62" i="8"/>
  <c r="N61" i="8"/>
  <c r="N55" i="8"/>
  <c r="N54" i="8"/>
  <c r="R51" i="8"/>
  <c r="Y51" i="8" s="1"/>
  <c r="Q51" i="8"/>
  <c r="X51" i="8" s="1"/>
  <c r="P51" i="8"/>
  <c r="W51" i="8" s="1"/>
  <c r="N51" i="8"/>
  <c r="Y50" i="8"/>
  <c r="R50" i="8"/>
  <c r="Q50" i="8"/>
  <c r="X50" i="8" s="1"/>
  <c r="P50" i="8"/>
  <c r="W50" i="8" s="1"/>
  <c r="N50" i="8"/>
  <c r="Y49" i="8"/>
  <c r="X49" i="8"/>
  <c r="R49" i="8"/>
  <c r="Q49" i="8"/>
  <c r="P49" i="8"/>
  <c r="W49" i="8" s="1"/>
  <c r="N49" i="8"/>
  <c r="Y48" i="8"/>
  <c r="X48" i="8"/>
  <c r="W48" i="8"/>
  <c r="R48" i="8"/>
  <c r="Q48" i="8"/>
  <c r="P48" i="8"/>
  <c r="N48" i="8"/>
  <c r="X47" i="8"/>
  <c r="W47" i="8"/>
  <c r="R47" i="8"/>
  <c r="Y47" i="8" s="1"/>
  <c r="Q47" i="8"/>
  <c r="P47" i="8"/>
  <c r="N47" i="8"/>
  <c r="Y42" i="8"/>
  <c r="X42" i="8"/>
  <c r="W42" i="8"/>
  <c r="S42" i="8"/>
  <c r="Z42" i="8" s="1"/>
  <c r="R42" i="8"/>
  <c r="Q42" i="8"/>
  <c r="P42" i="8"/>
  <c r="N42" i="8"/>
  <c r="Z41" i="8"/>
  <c r="Y41" i="8"/>
  <c r="X41" i="8"/>
  <c r="W41" i="8"/>
  <c r="S41" i="8"/>
  <c r="R41" i="8"/>
  <c r="Q41" i="8"/>
  <c r="P41" i="8"/>
  <c r="N41" i="8"/>
  <c r="Z40" i="8"/>
  <c r="Y40" i="8"/>
  <c r="X40" i="8"/>
  <c r="S40" i="8"/>
  <c r="R40" i="8"/>
  <c r="Q40" i="8"/>
  <c r="P40" i="8"/>
  <c r="W40" i="8" s="1"/>
  <c r="N40" i="8"/>
  <c r="Z39" i="8"/>
  <c r="Y39" i="8"/>
  <c r="S39" i="8"/>
  <c r="R39" i="8"/>
  <c r="Q39" i="8"/>
  <c r="X39" i="8" s="1"/>
  <c r="P39" i="8"/>
  <c r="W39" i="8" s="1"/>
  <c r="N39" i="8"/>
  <c r="Z38" i="8"/>
  <c r="S38" i="8"/>
  <c r="R38" i="8"/>
  <c r="Y38" i="8" s="1"/>
  <c r="Q38" i="8"/>
  <c r="X38" i="8" s="1"/>
  <c r="P38" i="8"/>
  <c r="W38" i="8" s="1"/>
  <c r="N38" i="8"/>
  <c r="R31" i="8"/>
  <c r="W31" i="8" s="1"/>
  <c r="Q31" i="8"/>
  <c r="V31" i="8" s="1"/>
  <c r="P31" i="8"/>
  <c r="U31" i="8" s="1"/>
  <c r="W30" i="8"/>
  <c r="V30" i="8"/>
  <c r="R30" i="8"/>
  <c r="Q30" i="8"/>
  <c r="P30" i="8"/>
  <c r="U30" i="8" s="1"/>
  <c r="P24" i="8"/>
  <c r="Q24" i="8" s="1"/>
  <c r="N24" i="8"/>
  <c r="Q23" i="8"/>
  <c r="P23" i="8"/>
  <c r="N23" i="8"/>
  <c r="N22" i="8"/>
  <c r="Q18" i="8"/>
  <c r="V18" i="8" s="1"/>
  <c r="P18" i="8"/>
  <c r="U18" i="8" s="1"/>
  <c r="V17" i="8"/>
  <c r="Q17" i="8"/>
  <c r="P17" i="8"/>
  <c r="U17" i="8" s="1"/>
  <c r="Q16" i="8"/>
  <c r="V16" i="8" s="1"/>
  <c r="P16" i="8"/>
  <c r="U16" i="8" s="1"/>
  <c r="N12" i="8"/>
  <c r="P11" i="8"/>
  <c r="Q11" i="8" s="1"/>
  <c r="N11" i="8"/>
  <c r="P10" i="8"/>
  <c r="Q10" i="8" s="1"/>
  <c r="N10" i="8"/>
  <c r="L82" i="7"/>
  <c r="O82" i="7"/>
  <c r="Q82" i="7" s="1"/>
  <c r="N82" i="7"/>
  <c r="P82" i="7" s="1"/>
  <c r="L208" i="1"/>
  <c r="N278" i="1"/>
  <c r="P278" i="1" s="1"/>
  <c r="N277" i="1"/>
  <c r="P277" i="1" s="1"/>
  <c r="N276" i="1"/>
  <c r="P276" i="1" s="1"/>
  <c r="N275" i="1"/>
  <c r="P275" i="1" s="1"/>
  <c r="N274" i="1"/>
  <c r="P274" i="1" s="1"/>
  <c r="N273" i="1"/>
  <c r="P273" i="1" s="1"/>
  <c r="N272" i="1"/>
  <c r="P272" i="1" s="1"/>
  <c r="I22" i="7" l="1"/>
  <c r="I30" i="7" s="1"/>
  <c r="S26" i="7"/>
  <c r="D87" i="1"/>
  <c r="L63" i="1"/>
  <c r="L70" i="1"/>
  <c r="L61" i="1"/>
  <c r="I37" i="7"/>
  <c r="L22" i="7"/>
  <c r="P29" i="7" s="1"/>
  <c r="K22" i="7"/>
  <c r="K30" i="7" s="1"/>
  <c r="J22" i="7"/>
  <c r="J30" i="7" s="1"/>
  <c r="C6" i="7"/>
  <c r="L5" i="7" s="1"/>
  <c r="F4" i="7"/>
  <c r="L4" i="7" s="1"/>
  <c r="F2" i="7"/>
  <c r="L2" i="7" s="1"/>
  <c r="P85" i="7"/>
  <c r="B74" i="7"/>
  <c r="B72" i="7"/>
  <c r="B71" i="7"/>
  <c r="B70" i="7"/>
  <c r="N60" i="7"/>
  <c r="P60" i="7" s="1"/>
  <c r="N56" i="7"/>
  <c r="P56" i="7" s="1"/>
  <c r="N52" i="7"/>
  <c r="P52" i="7" s="1"/>
  <c r="N48" i="7"/>
  <c r="P48" i="7" s="1"/>
  <c r="N40" i="7"/>
  <c r="P40" i="7" s="1"/>
  <c r="P39" i="7"/>
  <c r="N39" i="7"/>
  <c r="N38" i="7"/>
  <c r="P38" i="7" s="1"/>
  <c r="P37" i="7"/>
  <c r="N37" i="7"/>
  <c r="N63" i="7" s="1"/>
  <c r="P63" i="7" s="1"/>
  <c r="S29" i="7"/>
  <c r="A29" i="7"/>
  <c r="S28" i="7"/>
  <c r="G28" i="7"/>
  <c r="A28" i="7"/>
  <c r="S27" i="7"/>
  <c r="G27" i="7"/>
  <c r="A27" i="7"/>
  <c r="G26" i="7"/>
  <c r="A26" i="7"/>
  <c r="O10" i="7"/>
  <c r="Q10" i="7" s="1"/>
  <c r="N10" i="7"/>
  <c r="L10" i="7"/>
  <c r="N16" i="7" l="1"/>
  <c r="N18" i="7"/>
  <c r="P26" i="7"/>
  <c r="N14" i="7"/>
  <c r="P20" i="7"/>
  <c r="O16" i="7"/>
  <c r="O14" i="7"/>
  <c r="O18" i="7"/>
  <c r="O20" i="7"/>
  <c r="L30" i="7"/>
  <c r="P14" i="7"/>
  <c r="Q14" i="7"/>
  <c r="Q16" i="7"/>
  <c r="Q18" i="7"/>
  <c r="Q20" i="7"/>
  <c r="P27" i="7"/>
  <c r="N45" i="7"/>
  <c r="P45" i="7" s="1"/>
  <c r="N49" i="7"/>
  <c r="P49" i="7" s="1"/>
  <c r="N53" i="7"/>
  <c r="P53" i="7" s="1"/>
  <c r="N57" i="7"/>
  <c r="P57" i="7" s="1"/>
  <c r="N61" i="7"/>
  <c r="P61" i="7" s="1"/>
  <c r="M22" i="7"/>
  <c r="M30" i="7" s="1"/>
  <c r="I29" i="7" s="1"/>
  <c r="O15" i="7"/>
  <c r="O17" i="7"/>
  <c r="O19" i="7"/>
  <c r="O21" i="7"/>
  <c r="N46" i="7"/>
  <c r="P46" i="7" s="1"/>
  <c r="N50" i="7"/>
  <c r="P50" i="7" s="1"/>
  <c r="N54" i="7"/>
  <c r="P54" i="7" s="1"/>
  <c r="N58" i="7"/>
  <c r="P58" i="7" s="1"/>
  <c r="N62" i="7"/>
  <c r="P62" i="7" s="1"/>
  <c r="N20" i="7"/>
  <c r="N15" i="7"/>
  <c r="N17" i="7"/>
  <c r="N19" i="7"/>
  <c r="N21" i="7"/>
  <c r="P10" i="7"/>
  <c r="P15" i="7"/>
  <c r="P17" i="7"/>
  <c r="P19" i="7"/>
  <c r="P21" i="7"/>
  <c r="Q15" i="7"/>
  <c r="Q17" i="7"/>
  <c r="Q19" i="7"/>
  <c r="Q21" i="7"/>
  <c r="P28" i="7"/>
  <c r="N47" i="7"/>
  <c r="P47" i="7" s="1"/>
  <c r="N51" i="7"/>
  <c r="P51" i="7" s="1"/>
  <c r="N55" i="7"/>
  <c r="P55" i="7" s="1"/>
  <c r="N59" i="7"/>
  <c r="P59" i="7" s="1"/>
  <c r="P16" i="7"/>
  <c r="P18" i="7"/>
  <c r="L298" i="1" l="1"/>
  <c r="N238" i="1"/>
  <c r="O238" i="1" s="1"/>
  <c r="P238" i="1"/>
  <c r="Q238" i="1" s="1"/>
  <c r="L18" i="1"/>
  <c r="R235" i="1"/>
  <c r="S235" i="1" s="1"/>
  <c r="R234" i="1"/>
  <c r="S234" i="1" s="1"/>
  <c r="R236" i="1"/>
  <c r="S236" i="1" s="1"/>
  <c r="R237" i="1"/>
  <c r="S237" i="1" s="1"/>
  <c r="R233" i="1"/>
  <c r="S233" i="1" s="1"/>
  <c r="P237" i="1"/>
  <c r="P236" i="1"/>
  <c r="P235" i="1"/>
  <c r="P234" i="1"/>
  <c r="P233" i="1"/>
  <c r="N234" i="1"/>
  <c r="N235" i="1"/>
  <c r="N236" i="1"/>
  <c r="N237" i="1"/>
  <c r="N233" i="1"/>
  <c r="L117" i="1" l="1"/>
  <c r="L297" i="1"/>
  <c r="F157" i="1"/>
  <c r="Q237" i="1"/>
  <c r="O237" i="1"/>
  <c r="O234" i="1"/>
  <c r="Q234" i="1"/>
  <c r="O235" i="1"/>
  <c r="Q235" i="1"/>
  <c r="O236" i="1"/>
  <c r="Q236" i="1"/>
  <c r="O233" i="1"/>
  <c r="Q233" i="1"/>
  <c r="N227" i="1"/>
  <c r="P227" i="1" s="1"/>
  <c r="N226" i="1"/>
  <c r="P226" i="1" s="1"/>
  <c r="N225" i="1"/>
  <c r="P225" i="1" s="1"/>
  <c r="N224" i="1"/>
  <c r="P224" i="1" s="1"/>
  <c r="N223" i="1"/>
  <c r="P223" i="1" s="1"/>
  <c r="N222" i="1"/>
  <c r="P222" i="1" s="1"/>
  <c r="N218" i="1"/>
  <c r="P218" i="1" s="1"/>
  <c r="N217" i="1"/>
  <c r="P217" i="1" s="1"/>
  <c r="N216" i="1"/>
  <c r="P216" i="1" s="1"/>
  <c r="N215" i="1"/>
  <c r="P215" i="1" s="1"/>
  <c r="N214" i="1"/>
  <c r="P214" i="1" s="1"/>
  <c r="N213" i="1"/>
  <c r="P213" i="1" s="1"/>
  <c r="N212" i="1"/>
  <c r="P212" i="1" s="1"/>
  <c r="N211" i="1"/>
  <c r="P211" i="1" s="1"/>
  <c r="N207" i="1"/>
  <c r="P207" i="1" s="1"/>
  <c r="N206" i="1"/>
  <c r="P206" i="1" s="1"/>
  <c r="N205" i="1"/>
  <c r="P205" i="1" s="1"/>
  <c r="N204" i="1"/>
  <c r="P204" i="1" s="1"/>
  <c r="N201" i="1"/>
  <c r="P201" i="1" s="1"/>
  <c r="N200" i="1"/>
  <c r="P200" i="1" s="1"/>
  <c r="N199" i="1"/>
  <c r="P199" i="1" s="1"/>
  <c r="N192" i="1"/>
  <c r="P192" i="1" s="1"/>
  <c r="N191" i="1"/>
  <c r="P191" i="1" s="1"/>
  <c r="N190" i="1"/>
  <c r="P190" i="1" s="1"/>
  <c r="N189" i="1"/>
  <c r="P189" i="1" s="1"/>
  <c r="N186" i="1"/>
  <c r="P186" i="1" s="1"/>
  <c r="N176" i="1"/>
  <c r="P176" i="1" s="1"/>
  <c r="L199" i="1" l="1"/>
  <c r="L232" i="1"/>
  <c r="L200" i="1"/>
  <c r="L209" i="1"/>
  <c r="L204" i="1"/>
  <c r="L201" i="1"/>
  <c r="G37" i="6"/>
  <c r="G36" i="6" l="1"/>
  <c r="N171" i="1"/>
  <c r="P171" i="1" s="1"/>
  <c r="N29" i="1"/>
  <c r="P29" i="1" s="1"/>
  <c r="O29" i="1"/>
  <c r="O27" i="1"/>
  <c r="N27" i="1"/>
  <c r="P27" i="1" s="1"/>
  <c r="O23" i="1"/>
  <c r="Q23" i="1" s="1"/>
  <c r="N23" i="1"/>
  <c r="P23" i="1" s="1"/>
  <c r="B27" i="1" s="1"/>
  <c r="L21" i="1"/>
  <c r="L19" i="1"/>
  <c r="N174" i="1"/>
  <c r="P174" i="1" s="1"/>
  <c r="O281" i="1"/>
  <c r="Q281" i="1" s="1"/>
  <c r="N281" i="1"/>
  <c r="P281" i="1" s="1"/>
  <c r="O285" i="1"/>
  <c r="Q285" i="1" s="1"/>
  <c r="N285" i="1"/>
  <c r="N151" i="1"/>
  <c r="P151" i="1" s="1"/>
  <c r="N150" i="1"/>
  <c r="P150" i="1" s="1"/>
  <c r="O81" i="1"/>
  <c r="Q81" i="1" s="1"/>
  <c r="N81" i="1"/>
  <c r="P81" i="1" s="1"/>
  <c r="O78" i="1"/>
  <c r="Q78" i="1" s="1"/>
  <c r="N78" i="1"/>
  <c r="P78" i="1" s="1"/>
  <c r="F57" i="1"/>
  <c r="G57" i="1"/>
  <c r="J57" i="1"/>
  <c r="K57" i="1"/>
  <c r="N19" i="1"/>
  <c r="G29" i="6"/>
  <c r="G39" i="6" s="1"/>
  <c r="N177" i="1"/>
  <c r="P177" i="1" s="1"/>
  <c r="N185" i="1"/>
  <c r="P185" i="1" s="1"/>
  <c r="N184" i="1"/>
  <c r="P184" i="1" s="1"/>
  <c r="N183" i="1"/>
  <c r="P183" i="1" s="1"/>
  <c r="N182" i="1"/>
  <c r="P182" i="1" s="1"/>
  <c r="N181" i="1"/>
  <c r="P181" i="1" s="1"/>
  <c r="N180" i="1"/>
  <c r="P180" i="1" s="1"/>
  <c r="N175" i="1"/>
  <c r="P175" i="1" s="1"/>
  <c r="N173" i="1"/>
  <c r="P173" i="1" s="1"/>
  <c r="N172" i="1"/>
  <c r="P172" i="1" s="1"/>
  <c r="N251" i="1"/>
  <c r="P251" i="1" s="1"/>
  <c r="O251" i="1"/>
  <c r="Q251" i="1" s="1"/>
  <c r="N147" i="1"/>
  <c r="P147" i="1" s="1"/>
  <c r="N146" i="1"/>
  <c r="P146" i="1" s="1"/>
  <c r="A18" i="6"/>
  <c r="A4" i="6"/>
  <c r="H2" i="6"/>
  <c r="J59" i="6"/>
  <c r="H59" i="6"/>
  <c r="F59" i="6"/>
  <c r="D59" i="6"/>
  <c r="N261" i="1"/>
  <c r="P261" i="1" s="1"/>
  <c r="N21" i="1"/>
  <c r="N257" i="1"/>
  <c r="P257" i="1" s="1"/>
  <c r="N258" i="1"/>
  <c r="P258" i="1" s="1"/>
  <c r="N263" i="1"/>
  <c r="P263" i="1" s="1"/>
  <c r="N264" i="1"/>
  <c r="P264" i="1" s="1"/>
  <c r="N265" i="1"/>
  <c r="P265" i="1" s="1"/>
  <c r="N266" i="1"/>
  <c r="P266" i="1" s="1"/>
  <c r="N267" i="1"/>
  <c r="P267" i="1" s="1"/>
  <c r="L17" i="1"/>
  <c r="L15" i="1"/>
  <c r="N262" i="1"/>
  <c r="P262" i="1" s="1"/>
  <c r="K114" i="1"/>
  <c r="L124" i="1" s="1"/>
  <c r="I114" i="1"/>
  <c r="L122" i="1" s="1"/>
  <c r="J114" i="1"/>
  <c r="L123" i="1" s="1"/>
  <c r="H114" i="1"/>
  <c r="L120" i="1" s="1"/>
  <c r="G114" i="1"/>
  <c r="L116" i="1" s="1"/>
  <c r="F114" i="1"/>
  <c r="L115" i="1" s="1"/>
  <c r="D40" i="1"/>
  <c r="F40" i="1"/>
  <c r="H40" i="1"/>
  <c r="J40" i="1"/>
  <c r="N259" i="1"/>
  <c r="P259" i="1" s="1"/>
  <c r="N260" i="1"/>
  <c r="P260" i="1" s="1"/>
  <c r="N256" i="1"/>
  <c r="P256" i="1" s="1"/>
  <c r="I57" i="1"/>
  <c r="H57" i="1"/>
  <c r="E57" i="1"/>
  <c r="D57" i="1"/>
  <c r="L10" i="1"/>
  <c r="L95" i="1"/>
  <c r="L57" i="1" l="1"/>
  <c r="L54" i="1"/>
  <c r="L294" i="1"/>
  <c r="L258" i="1" s="1"/>
  <c r="D44" i="1"/>
  <c r="L52" i="1"/>
  <c r="F44" i="1"/>
  <c r="L53" i="1"/>
  <c r="J44" i="1"/>
  <c r="L56" i="1"/>
  <c r="H44" i="1"/>
  <c r="L55" i="1"/>
  <c r="L252" i="1"/>
  <c r="L251" i="1"/>
  <c r="L172" i="1"/>
  <c r="L179" i="1"/>
  <c r="P285" i="1"/>
  <c r="L285" i="1" s="1"/>
  <c r="L180" i="1"/>
  <c r="L171" i="1"/>
  <c r="L146" i="1"/>
  <c r="L150" i="1"/>
  <c r="T111" i="1"/>
  <c r="T117" i="1" s="1"/>
  <c r="Y111" i="1"/>
  <c r="Y126" i="1" s="1"/>
  <c r="L27" i="1"/>
  <c r="L281" i="1"/>
  <c r="L25" i="1"/>
  <c r="Y113" i="1"/>
  <c r="L12" i="6" s="1"/>
  <c r="W111" i="1"/>
  <c r="W112" i="1" s="1"/>
  <c r="V111" i="1"/>
  <c r="T126" i="1"/>
  <c r="Y114" i="1"/>
  <c r="L23" i="1"/>
  <c r="Z111" i="1"/>
  <c r="L105" i="1"/>
  <c r="P106" i="1"/>
  <c r="L103" i="1"/>
  <c r="P105" i="1"/>
  <c r="L29" i="1"/>
  <c r="G40" i="6"/>
  <c r="K78" i="1"/>
  <c r="L104" i="1"/>
  <c r="L102" i="1"/>
  <c r="S111" i="1"/>
  <c r="S112" i="1" s="1"/>
  <c r="K81" i="1"/>
  <c r="O106" i="1"/>
  <c r="O105" i="1"/>
  <c r="G44" i="6"/>
  <c r="G42" i="6"/>
  <c r="G45" i="6"/>
  <c r="G41" i="6"/>
  <c r="G43" i="6"/>
  <c r="L243" i="1" l="1"/>
  <c r="I243" i="1"/>
  <c r="H157" i="1"/>
  <c r="I196" i="1"/>
  <c r="I73" i="1"/>
  <c r="T121" i="1"/>
  <c r="T119" i="1"/>
  <c r="T118" i="1"/>
  <c r="L196" i="1"/>
  <c r="L154" i="1"/>
  <c r="T116" i="1"/>
  <c r="V129" i="1"/>
  <c r="V112" i="1"/>
  <c r="I11" i="6" s="1"/>
  <c r="Z119" i="1"/>
  <c r="Z112" i="1"/>
  <c r="AA112" i="1" s="1"/>
  <c r="Y112" i="1"/>
  <c r="L11" i="6" s="1"/>
  <c r="T120" i="1"/>
  <c r="T112" i="1"/>
  <c r="G11" i="6" s="1"/>
  <c r="T115" i="1"/>
  <c r="T124" i="1"/>
  <c r="G10" i="6"/>
  <c r="G14" i="6" s="1"/>
  <c r="T125" i="1"/>
  <c r="T114" i="1"/>
  <c r="U114" i="1" s="1"/>
  <c r="T127" i="1"/>
  <c r="T113" i="1"/>
  <c r="G12" i="6" s="1"/>
  <c r="T132" i="1"/>
  <c r="U132" i="1" s="1"/>
  <c r="T122" i="1"/>
  <c r="T123" i="1"/>
  <c r="Y123" i="1"/>
  <c r="Y124" i="1"/>
  <c r="Y117" i="1"/>
  <c r="Y127" i="1"/>
  <c r="Y119" i="1"/>
  <c r="Y122" i="1"/>
  <c r="Y125" i="1"/>
  <c r="Y120" i="1"/>
  <c r="Y121" i="1"/>
  <c r="Y132" i="1"/>
  <c r="Y116" i="1"/>
  <c r="L10" i="6"/>
  <c r="L13" i="6" s="1"/>
  <c r="Y129" i="1"/>
  <c r="Y115" i="1"/>
  <c r="Y118" i="1"/>
  <c r="P111" i="1"/>
  <c r="P114" i="1" s="1"/>
  <c r="V114" i="1"/>
  <c r="V123" i="1"/>
  <c r="X112" i="1"/>
  <c r="J11" i="6"/>
  <c r="W118" i="1"/>
  <c r="W120" i="1"/>
  <c r="W129" i="1"/>
  <c r="W117" i="1"/>
  <c r="X111" i="1"/>
  <c r="J10" i="6"/>
  <c r="J14" i="6" s="1"/>
  <c r="W127" i="1"/>
  <c r="V116" i="1"/>
  <c r="M10" i="6"/>
  <c r="Z117" i="1"/>
  <c r="V124" i="1"/>
  <c r="Z122" i="1"/>
  <c r="I10" i="6"/>
  <c r="W132" i="1"/>
  <c r="X132" i="1" s="1"/>
  <c r="V126" i="1"/>
  <c r="W115" i="1"/>
  <c r="W123" i="1"/>
  <c r="Z124" i="1"/>
  <c r="Z113" i="1"/>
  <c r="Z115" i="1"/>
  <c r="W124" i="1"/>
  <c r="W116" i="1"/>
  <c r="Z125" i="1"/>
  <c r="Z129" i="1"/>
  <c r="Z118" i="1"/>
  <c r="Z132" i="1"/>
  <c r="AA132" i="1" s="1"/>
  <c r="V120" i="1"/>
  <c r="W126" i="1"/>
  <c r="W113" i="1"/>
  <c r="J12" i="6" s="1"/>
  <c r="W121" i="1"/>
  <c r="Q111" i="1"/>
  <c r="Q112" i="1" s="1"/>
  <c r="V125" i="1"/>
  <c r="Z121" i="1"/>
  <c r="Z120" i="1"/>
  <c r="V121" i="1"/>
  <c r="V115" i="1"/>
  <c r="W122" i="1"/>
  <c r="AA111" i="1"/>
  <c r="Z116" i="1"/>
  <c r="V113" i="1"/>
  <c r="I12" i="6" s="1"/>
  <c r="V132" i="1"/>
  <c r="Z127" i="1"/>
  <c r="W119" i="1"/>
  <c r="Z123" i="1"/>
  <c r="Z114" i="1"/>
  <c r="AA114" i="1" s="1"/>
  <c r="V122" i="1"/>
  <c r="V117" i="1"/>
  <c r="V118" i="1"/>
  <c r="W125" i="1"/>
  <c r="W114" i="1"/>
  <c r="X114" i="1" s="1"/>
  <c r="V119" i="1"/>
  <c r="V127" i="1"/>
  <c r="Z126" i="1"/>
  <c r="F11" i="6"/>
  <c r="S123" i="1"/>
  <c r="S119" i="1"/>
  <c r="S113" i="1"/>
  <c r="F12" i="6" s="1"/>
  <c r="S127" i="1"/>
  <c r="S128" i="1"/>
  <c r="S117" i="1"/>
  <c r="S124" i="1"/>
  <c r="S120" i="1"/>
  <c r="S116" i="1"/>
  <c r="S118" i="1"/>
  <c r="S126" i="1"/>
  <c r="S115" i="1"/>
  <c r="S114" i="1"/>
  <c r="S121" i="1"/>
  <c r="S122" i="1"/>
  <c r="S125" i="1"/>
  <c r="U111" i="1"/>
  <c r="S132" i="1"/>
  <c r="F10" i="6"/>
  <c r="G46" i="6"/>
  <c r="G48" i="6" s="1"/>
  <c r="U112" i="1" l="1"/>
  <c r="G13" i="6"/>
  <c r="H13" i="6" s="1"/>
  <c r="J13" i="6"/>
  <c r="K13" i="6" s="1"/>
  <c r="P113" i="1"/>
  <c r="L14" i="6"/>
  <c r="U113" i="1"/>
  <c r="N10" i="6"/>
  <c r="P132" i="1"/>
  <c r="P112" i="1"/>
  <c r="R112" i="1"/>
  <c r="D10" i="6"/>
  <c r="D11" i="6" s="1"/>
  <c r="K11" i="6"/>
  <c r="K12" i="6"/>
  <c r="M13" i="6"/>
  <c r="N13" i="6" s="1"/>
  <c r="M14" i="6"/>
  <c r="N14" i="6" s="1"/>
  <c r="K10" i="6"/>
  <c r="I13" i="6"/>
  <c r="K14" i="6"/>
  <c r="I14" i="6"/>
  <c r="X113" i="1"/>
  <c r="Q132" i="1"/>
  <c r="R132" i="1" s="1"/>
  <c r="Q113" i="1"/>
  <c r="R113" i="1" s="1"/>
  <c r="Q114" i="1"/>
  <c r="R114" i="1" s="1"/>
  <c r="M12" i="6"/>
  <c r="N12" i="6" s="1"/>
  <c r="AA113" i="1"/>
  <c r="R111" i="1"/>
  <c r="M11" i="6"/>
  <c r="N11" i="6" s="1"/>
  <c r="F13" i="6"/>
  <c r="H10" i="6"/>
  <c r="C10" i="6"/>
  <c r="H12" i="6"/>
  <c r="F14" i="6"/>
  <c r="H11" i="6"/>
  <c r="H14" i="6"/>
  <c r="D14" i="6" l="1"/>
  <c r="E14" i="6" s="1"/>
  <c r="D13" i="6"/>
  <c r="E13" i="6" s="1"/>
  <c r="D12" i="6"/>
  <c r="E12" i="6" s="1"/>
  <c r="E10" i="6"/>
  <c r="C12" i="6"/>
  <c r="C13" i="6"/>
  <c r="C14" i="6"/>
  <c r="C11" i="6"/>
  <c r="E11" i="6"/>
</calcChain>
</file>

<file path=xl/sharedStrings.xml><?xml version="1.0" encoding="utf-8"?>
<sst xmlns="http://schemas.openxmlformats.org/spreadsheetml/2006/main" count="1521" uniqueCount="984">
  <si>
    <t>Colonna di controllo</t>
  </si>
  <si>
    <t>Persona a cui inviare i risultati:</t>
  </si>
  <si>
    <t>E-mail:</t>
  </si>
  <si>
    <t>A.1 Denominazione dell'impresa</t>
  </si>
  <si>
    <t>A.2 Associazione territoriale e/o di categoria</t>
  </si>
  <si>
    <t>A.3 Partita IVA</t>
  </si>
  <si>
    <t>A.5 L'impresa è plurilocalizzata?</t>
  </si>
  <si>
    <t>No</t>
  </si>
  <si>
    <t>Sì</t>
  </si>
  <si>
    <t>A.6 I dati che inserirà nel questionario riguardano:</t>
  </si>
  <si>
    <t>Provincia</t>
  </si>
  <si>
    <t>solo l'unità locale</t>
  </si>
  <si>
    <t>B.1 Numero di lavoratori dipendenti per sesso e tipologia contrattuale</t>
  </si>
  <si>
    <t>Maschi</t>
  </si>
  <si>
    <t>Femmine</t>
  </si>
  <si>
    <t>Indeterminato full-time</t>
  </si>
  <si>
    <t>Indeterminato part-time</t>
  </si>
  <si>
    <t>Determinato full-time</t>
  </si>
  <si>
    <t>Determinato part-time</t>
  </si>
  <si>
    <t>Apprendistato</t>
  </si>
  <si>
    <t>di cui
part-time</t>
  </si>
  <si>
    <t>Dirigenti</t>
  </si>
  <si>
    <t>Quadri</t>
  </si>
  <si>
    <t>Impiegati</t>
  </si>
  <si>
    <t>Intermedi</t>
  </si>
  <si>
    <t>Operai</t>
  </si>
  <si>
    <t>Quadri/Impiegati/ Intermedi</t>
  </si>
  <si>
    <t>Check interno: correzioni per errori presunti</t>
  </si>
  <si>
    <t>Se azienda ha fornito monte ferie /ore lavorate invece che pro-capite</t>
  </si>
  <si>
    <t>Allora pro-capite sarebbe:</t>
  </si>
  <si>
    <t>QII</t>
  </si>
  <si>
    <t>O</t>
  </si>
  <si>
    <t>Ferie</t>
  </si>
  <si>
    <t>Orario</t>
  </si>
  <si>
    <t>Totale</t>
  </si>
  <si>
    <t>Impiegati/Intermedi</t>
  </si>
  <si>
    <t>Qualora fosse disponibile solo un'informazione aggregata, indicare qui sotto il personale a cui si riferiscono i dati 
(es. maschi+femmine; quadri+impiegati).</t>
  </si>
  <si>
    <t>I dati si riferiscono a:</t>
  </si>
  <si>
    <t>Lavoratori*</t>
  </si>
  <si>
    <t>Ore lavorabili</t>
  </si>
  <si>
    <t>Ore lavorate</t>
  </si>
  <si>
    <t>Ore assenza pro-capite</t>
  </si>
  <si>
    <t>1. Infortuni per lavoro e malattie professionali</t>
  </si>
  <si>
    <t>1. Giorni infortuni pro-capite</t>
  </si>
  <si>
    <t>2. Giorni malattia pro-capite</t>
  </si>
  <si>
    <t>3b. Maternità e allattamento</t>
  </si>
  <si>
    <t>3. Congedi retribuiti</t>
  </si>
  <si>
    <t>3. Giorni congedi pro-capite</t>
  </si>
  <si>
    <t>6. Altre assenze non retribuite</t>
  </si>
  <si>
    <t>8a. CIGO</t>
  </si>
  <si>
    <t>8b. CIGS</t>
  </si>
  <si>
    <t>8. Giorni CIG pro-capite</t>
  </si>
  <si>
    <t>8a Di cui CIG in deroga</t>
  </si>
  <si>
    <t>9. Ore di lavoro straordinario</t>
  </si>
  <si>
    <t>9.  Ore straordinario pro-capite</t>
  </si>
  <si>
    <t>10a. Ore di solidarietà (CDS) effettuate nell'anno</t>
  </si>
  <si>
    <t>10b. Lavoratori effettivamente coinvolti nel CDS</t>
  </si>
  <si>
    <t>Tasso di gravità</t>
  </si>
  <si>
    <t>NOTE PER LA COMPILAZIONE DELLA TABELLA C.3</t>
  </si>
  <si>
    <t xml:space="preserve">* Numero medio di lavoratori a tempo indeterminato full-time </t>
  </si>
  <si>
    <t>NO</t>
  </si>
  <si>
    <t>3 Colonne in cui pescano formule della tendina CCNL</t>
  </si>
  <si>
    <t>(Scegliere CCNL principale)</t>
  </si>
  <si>
    <t>ALIMENTARE</t>
  </si>
  <si>
    <t>METALMECCANICO</t>
  </si>
  <si>
    <t>ORAFI E ARGENTIERI</t>
  </si>
  <si>
    <t>TESSILE E ABBIGLIAMENTO</t>
  </si>
  <si>
    <t>CALZATURIERO</t>
  </si>
  <si>
    <t>PELLI, CUOIO E SUCCEDANEI</t>
  </si>
  <si>
    <t>PENNE, MATITE E AFFINI, SPAZZOLE, PENNELLI, SCOPE</t>
  </si>
  <si>
    <t>OMBRELLI-OMBRELLONI</t>
  </si>
  <si>
    <t>OCCHIALI E ARTICOLI INERENTI L'OCCHIALERIA</t>
  </si>
  <si>
    <t>FILIERA ITTICA E RETIFICI</t>
  </si>
  <si>
    <t>LAVANDERIE INDUSTRIALI</t>
  </si>
  <si>
    <t>LEGNO-ARREDAMENTO, BOSCHIVO-FORESTALE</t>
  </si>
  <si>
    <t>CEMENTO, CALCE,GESSO E MALTE</t>
  </si>
  <si>
    <t>LATERIZI, MANUFATTI IN CEMENTO</t>
  </si>
  <si>
    <t>CARTARIO E CARTOTECNICO</t>
  </si>
  <si>
    <t>GRAFICO ED EDITORIALE</t>
  </si>
  <si>
    <t>TROUPES CINEAUDIOVISIVE</t>
  </si>
  <si>
    <t>VIDEOFONOGRAFICI</t>
  </si>
  <si>
    <t>FOTOLABORATORI</t>
  </si>
  <si>
    <t>IMPRESE RADIO TELEVISIVE PRIVATE</t>
  </si>
  <si>
    <t>INDUSTRIA CINEAUDIOVISIVA</t>
  </si>
  <si>
    <t>ESERCIZI TEATRALI</t>
  </si>
  <si>
    <t>ESERCIZI CINEMATOGRAFICI</t>
  </si>
  <si>
    <t>ENTI AUTONOMI LIRICI</t>
  </si>
  <si>
    <t>TEATRI STABILI PUBBLICI E GESTITI DALL'ETI</t>
  </si>
  <si>
    <t>DOPPIAGGIO</t>
  </si>
  <si>
    <t>GENERICI E COMPARSE CINEMATOGRAFICI DIPENDENTI DA CASE DI PRODUZIONE</t>
  </si>
  <si>
    <t>CONCIARIO</t>
  </si>
  <si>
    <t>COIBENTAZIONI TERMO-ACUSTICHE</t>
  </si>
  <si>
    <t>VETRO, LAMPADE E DISPLAY</t>
  </si>
  <si>
    <t>GOMMA-PLASTICA</t>
  </si>
  <si>
    <t>EDILIZIA</t>
  </si>
  <si>
    <t>LAPIDEI</t>
  </si>
  <si>
    <t>MINERARIO</t>
  </si>
  <si>
    <t>PETROLIO - ENERGIA</t>
  </si>
  <si>
    <t>GAS - ACQUA</t>
  </si>
  <si>
    <t>SETTORE ELETTRICO</t>
  </si>
  <si>
    <t>LOGISTICA, TRASPORTO MERCI E SPEDIZIONI</t>
  </si>
  <si>
    <t>IMPIANTI DI TRASPORTO A FUNE</t>
  </si>
  <si>
    <t>GESTIONI AEROPORTUALI E SERVIZI ASSISTENTI A TERRA</t>
  </si>
  <si>
    <t>NAVIGLIO MAGGIORE</t>
  </si>
  <si>
    <t>NAVIGLIO MINORE</t>
  </si>
  <si>
    <t>RIMORCHIATORI</t>
  </si>
  <si>
    <t>CROCIERE</t>
  </si>
  <si>
    <t>ALISCAFI</t>
  </si>
  <si>
    <t>CAPITANI DI LUNGO CORSO AL COMANDO E CAPITANI DI MACCHINA ALLA DIREZIONE</t>
  </si>
  <si>
    <t>SOCIETA' E AZIENDE DI NAVIGAZIONE</t>
  </si>
  <si>
    <t>NAVI LOCATE A SCAFO NUDO E AD ARMATORE STRANIERO</t>
  </si>
  <si>
    <t>MEZZI NAVALI SPECIALI</t>
  </si>
  <si>
    <t>COMANDANTI MEZZI NAVALI SPECIALI</t>
  </si>
  <si>
    <t>UNITA' DI DIPORTO DESTINATE A SCOPI COMMERCIALI</t>
  </si>
  <si>
    <t>SERVIZI ELICOTTERISTICI</t>
  </si>
  <si>
    <t>SERVIZI POSTALI IN APPALTO</t>
  </si>
  <si>
    <t>AREA PORTI</t>
  </si>
  <si>
    <t>AUTOFERROTRANVIERI</t>
  </si>
  <si>
    <t>ATTIVITA' FERROVIARIE</t>
  </si>
  <si>
    <t>IMPRESE PRIVATE DISTRIBUZIONE, RECAPITO, SERVIZI POSTALI</t>
  </si>
  <si>
    <t>POMPE FUNEBRI</t>
  </si>
  <si>
    <t>AUTORIMESSE E AUTONOLEGGIO</t>
  </si>
  <si>
    <t>AUTOSTRADE E TRAFORI IN CONCESSIONE</t>
  </si>
  <si>
    <t>SERVIZI DI PULIZIA E SERVIZI INTEGRATI MULTISERVIZI</t>
  </si>
  <si>
    <t>SERVIZI AMBIENTALI</t>
  </si>
  <si>
    <t>DIPENDENTI DA AGENTI IMMOBILIARI MANDATARI PROFESSIONALI A TITOLO ONEROSO E MEDIATORI CREDITIZI</t>
  </si>
  <si>
    <t>ISTITUTI DI VIGILANZA PRIVATI</t>
  </si>
  <si>
    <t>TERMALE</t>
  </si>
  <si>
    <t>INDUSTRIA TURISTICA</t>
  </si>
  <si>
    <t>TELECOMUNICAZIONI</t>
  </si>
  <si>
    <t>OSPEDALI PRIVATI (PERSONALE NON MEDICO)</t>
  </si>
  <si>
    <t>OSPEDALI PRIVATI (PERSONALE MEDICO)</t>
  </si>
  <si>
    <t>ASSICURAZIONI</t>
  </si>
  <si>
    <t>ISTITUTI FINANZIARI E AZIENDE DI CREDITO</t>
  </si>
  <si>
    <t>COMMERCIO</t>
  </si>
  <si>
    <t>STUDI PROFESSIONALI</t>
  </si>
  <si>
    <t>ISTITUTI PRIVATI DI EDUCAZIONE E ISTRUZIONE</t>
  </si>
  <si>
    <t>PILOTI COLLAUDATORI E SPERIMENTATORI E DI PRODUZIONE DI AZIENDE DI COSTRUZIONI AEROSPAZIALI</t>
  </si>
  <si>
    <t>ALTRO</t>
  </si>
  <si>
    <t>(Scegliere Provincia)</t>
  </si>
  <si>
    <t>Denominazione regione</t>
  </si>
  <si>
    <t>Ripartizione geografica</t>
  </si>
  <si>
    <t>AG - Agrigento</t>
  </si>
  <si>
    <t>AG</t>
  </si>
  <si>
    <t>SICILIA</t>
  </si>
  <si>
    <t>ISOLE</t>
  </si>
  <si>
    <t>CENTRO-SUD</t>
  </si>
  <si>
    <t>AL - Alessandria</t>
  </si>
  <si>
    <t>AL</t>
  </si>
  <si>
    <t>PIEMONTE</t>
  </si>
  <si>
    <t>NORD-OVEST</t>
  </si>
  <si>
    <t>AN - Ancona</t>
  </si>
  <si>
    <t>AN</t>
  </si>
  <si>
    <t>MARCHE</t>
  </si>
  <si>
    <t>CENTRO</t>
  </si>
  <si>
    <t>AO - Valle d'Aosta</t>
  </si>
  <si>
    <t>AO</t>
  </si>
  <si>
    <t>VALLE D'AOSTA</t>
  </si>
  <si>
    <t>AP - Ascoli Piceno</t>
  </si>
  <si>
    <t>AP</t>
  </si>
  <si>
    <t>AQ - L'Aquila</t>
  </si>
  <si>
    <t>AQ</t>
  </si>
  <si>
    <t>ABRUZZO</t>
  </si>
  <si>
    <t>SUD</t>
  </si>
  <si>
    <t>AR - Arezzo</t>
  </si>
  <si>
    <t>AR</t>
  </si>
  <si>
    <t>TOSCANA</t>
  </si>
  <si>
    <t>AT - Asti</t>
  </si>
  <si>
    <t>AT</t>
  </si>
  <si>
    <t>AV - Avellino</t>
  </si>
  <si>
    <t>AV</t>
  </si>
  <si>
    <t>CAMPANIA</t>
  </si>
  <si>
    <t>BA - Bari</t>
  </si>
  <si>
    <t>BA</t>
  </si>
  <si>
    <t>PUGLIA</t>
  </si>
  <si>
    <t>BG - Bergamo</t>
  </si>
  <si>
    <t>BG</t>
  </si>
  <si>
    <t>LOMBARDIA</t>
  </si>
  <si>
    <t>BI - Biella</t>
  </si>
  <si>
    <t>BI</t>
  </si>
  <si>
    <t>BL - Belluno</t>
  </si>
  <si>
    <t>BL</t>
  </si>
  <si>
    <t>VENETO</t>
  </si>
  <si>
    <t>NORD-EST</t>
  </si>
  <si>
    <t>BN - Benevento</t>
  </si>
  <si>
    <t>BN</t>
  </si>
  <si>
    <t>BO - Bologna</t>
  </si>
  <si>
    <t>BO</t>
  </si>
  <si>
    <t>EMILIA-ROMAGNA</t>
  </si>
  <si>
    <t>BR - Brindisi</t>
  </si>
  <si>
    <t>BR</t>
  </si>
  <si>
    <t>BS - Brescia</t>
  </si>
  <si>
    <t>BS</t>
  </si>
  <si>
    <t>BT - Barletta-Andria-Trani</t>
  </si>
  <si>
    <t>BT</t>
  </si>
  <si>
    <t>BZ - Bolzano</t>
  </si>
  <si>
    <t>BZ</t>
  </si>
  <si>
    <t>TRENTINO-ALTO ADIGE</t>
  </si>
  <si>
    <t>CA - Cagliari</t>
  </si>
  <si>
    <t>CA</t>
  </si>
  <si>
    <t>SARDEGNA</t>
  </si>
  <si>
    <t>CB - Campobasso</t>
  </si>
  <si>
    <t>CB</t>
  </si>
  <si>
    <t>MOLISE</t>
  </si>
  <si>
    <t>CE - Caserta</t>
  </si>
  <si>
    <t>CE</t>
  </si>
  <si>
    <t>CH - Chieti</t>
  </si>
  <si>
    <t>CH</t>
  </si>
  <si>
    <t>CL - Caltanissetta</t>
  </si>
  <si>
    <t>CL</t>
  </si>
  <si>
    <t>CN - Cuneo</t>
  </si>
  <si>
    <t>CN</t>
  </si>
  <si>
    <t>CO - Como</t>
  </si>
  <si>
    <t>CO</t>
  </si>
  <si>
    <t>CR - Cremona</t>
  </si>
  <si>
    <t>CR</t>
  </si>
  <si>
    <t>CS - Cosenza</t>
  </si>
  <si>
    <t>CS</t>
  </si>
  <si>
    <t>CALABRIA</t>
  </si>
  <si>
    <t>CT - Catania</t>
  </si>
  <si>
    <t>CT</t>
  </si>
  <si>
    <t>CZ - Catanzaro</t>
  </si>
  <si>
    <t>CZ</t>
  </si>
  <si>
    <t>EN - Enna</t>
  </si>
  <si>
    <t>EN</t>
  </si>
  <si>
    <t>FC - Forlì-Cesena</t>
  </si>
  <si>
    <t>FC</t>
  </si>
  <si>
    <t>FE - Ferrara</t>
  </si>
  <si>
    <t>FE</t>
  </si>
  <si>
    <t>FG - Foggia</t>
  </si>
  <si>
    <t>FG</t>
  </si>
  <si>
    <t>FI - Firenze</t>
  </si>
  <si>
    <t>FI</t>
  </si>
  <si>
    <t>FM - Fermo</t>
  </si>
  <si>
    <t>FM</t>
  </si>
  <si>
    <t>FR - Frosinone</t>
  </si>
  <si>
    <t>FR</t>
  </si>
  <si>
    <t>LAZIO</t>
  </si>
  <si>
    <t>GE - Genova</t>
  </si>
  <si>
    <t>GE</t>
  </si>
  <si>
    <t>LIGURIA</t>
  </si>
  <si>
    <t>GO - Gorizia</t>
  </si>
  <si>
    <t>GO</t>
  </si>
  <si>
    <t>FRIULI-VENEZIA GIULIA</t>
  </si>
  <si>
    <t>GR - Grosseto</t>
  </si>
  <si>
    <t>GR</t>
  </si>
  <si>
    <t>IM - Imperia</t>
  </si>
  <si>
    <t>IM</t>
  </si>
  <si>
    <t>IS - Isernia</t>
  </si>
  <si>
    <t>IS</t>
  </si>
  <si>
    <t>KR - Crotone</t>
  </si>
  <si>
    <t>KR</t>
  </si>
  <si>
    <t>LC - Lecco</t>
  </si>
  <si>
    <t>LC</t>
  </si>
  <si>
    <t>LE - Lecce</t>
  </si>
  <si>
    <t>LE</t>
  </si>
  <si>
    <t>LI - Livorno</t>
  </si>
  <si>
    <t>LI</t>
  </si>
  <si>
    <t>LO - Lodi</t>
  </si>
  <si>
    <t>LO</t>
  </si>
  <si>
    <t>LT - Latina</t>
  </si>
  <si>
    <t>LT</t>
  </si>
  <si>
    <t>LU - Lucca</t>
  </si>
  <si>
    <t>LU</t>
  </si>
  <si>
    <t>MB - Monza e della Brianza</t>
  </si>
  <si>
    <t>MB</t>
  </si>
  <si>
    <t>MC - Macerata</t>
  </si>
  <si>
    <t>MC</t>
  </si>
  <si>
    <t>ME - Messina</t>
  </si>
  <si>
    <t>ME</t>
  </si>
  <si>
    <t>MI - Milano</t>
  </si>
  <si>
    <t>MI</t>
  </si>
  <si>
    <t>MN - Mantova</t>
  </si>
  <si>
    <t>MN</t>
  </si>
  <si>
    <t>MO - Modena</t>
  </si>
  <si>
    <t>MO</t>
  </si>
  <si>
    <t>MS - Massa-Carrara</t>
  </si>
  <si>
    <t>MS</t>
  </si>
  <si>
    <t>MT - Matera</t>
  </si>
  <si>
    <t>MT</t>
  </si>
  <si>
    <t>NA - Napoli</t>
  </si>
  <si>
    <t>NA</t>
  </si>
  <si>
    <t>NO - Novara</t>
  </si>
  <si>
    <t>NU - Nuoro</t>
  </si>
  <si>
    <t>NU</t>
  </si>
  <si>
    <t>OR - Oristano</t>
  </si>
  <si>
    <t>OR</t>
  </si>
  <si>
    <t>PA - Palermo</t>
  </si>
  <si>
    <t>PA</t>
  </si>
  <si>
    <t>PC - Piacenza</t>
  </si>
  <si>
    <t>PC</t>
  </si>
  <si>
    <t>PD - Padova</t>
  </si>
  <si>
    <t>PD</t>
  </si>
  <si>
    <t>PE - Pescara</t>
  </si>
  <si>
    <t>PE</t>
  </si>
  <si>
    <t>PG - Perugia</t>
  </si>
  <si>
    <t>PG</t>
  </si>
  <si>
    <t>UMBRIA</t>
  </si>
  <si>
    <t>PI - Pisa</t>
  </si>
  <si>
    <t>PI</t>
  </si>
  <si>
    <t>PN - Pordenone</t>
  </si>
  <si>
    <t>PN</t>
  </si>
  <si>
    <t>PO - Prato</t>
  </si>
  <si>
    <t>PO</t>
  </si>
  <si>
    <t>PR - Parma</t>
  </si>
  <si>
    <t>PR</t>
  </si>
  <si>
    <t>PT - Pistoia</t>
  </si>
  <si>
    <t>PT</t>
  </si>
  <si>
    <t>PU - Pesaro e Urbino</t>
  </si>
  <si>
    <t>PU</t>
  </si>
  <si>
    <t>PV - Pavia</t>
  </si>
  <si>
    <t>PV</t>
  </si>
  <si>
    <t>PZ - Potenza</t>
  </si>
  <si>
    <t>PZ</t>
  </si>
  <si>
    <t>BASILICATA</t>
  </si>
  <si>
    <t>RA - Ravenna</t>
  </si>
  <si>
    <t>RA</t>
  </si>
  <si>
    <t>RC - Reggio di Calabria</t>
  </si>
  <si>
    <t>RC</t>
  </si>
  <si>
    <t>RE - Reggio nell'Emilia</t>
  </si>
  <si>
    <t>RE</t>
  </si>
  <si>
    <t>RG - Ragusa</t>
  </si>
  <si>
    <t>RG</t>
  </si>
  <si>
    <t>RI - Rieti</t>
  </si>
  <si>
    <t>RI</t>
  </si>
  <si>
    <t>RM - Roma</t>
  </si>
  <si>
    <t>RM</t>
  </si>
  <si>
    <t>RN - Rimini</t>
  </si>
  <si>
    <t>RN</t>
  </si>
  <si>
    <t>RO - Rovigo</t>
  </si>
  <si>
    <t>RO</t>
  </si>
  <si>
    <t>SA - Salerno</t>
  </si>
  <si>
    <t>SA</t>
  </si>
  <si>
    <t>SI - Siena</t>
  </si>
  <si>
    <t>SI</t>
  </si>
  <si>
    <t>SO - Sondrio</t>
  </si>
  <si>
    <t>SO</t>
  </si>
  <si>
    <t>SP - La Spezia</t>
  </si>
  <si>
    <t>SP</t>
  </si>
  <si>
    <t>SR - Siracusa</t>
  </si>
  <si>
    <t>SR</t>
  </si>
  <si>
    <t>SS - Sassari</t>
  </si>
  <si>
    <t>SS</t>
  </si>
  <si>
    <t>SV - Savona</t>
  </si>
  <si>
    <t>SV</t>
  </si>
  <si>
    <t>TA - Taranto</t>
  </si>
  <si>
    <t>TA</t>
  </si>
  <si>
    <t>TE - Teramo</t>
  </si>
  <si>
    <t>TE</t>
  </si>
  <si>
    <t>TN - Trento</t>
  </si>
  <si>
    <t>TN</t>
  </si>
  <si>
    <t>TO - Torino</t>
  </si>
  <si>
    <t>TO</t>
  </si>
  <si>
    <t>TP - Trapani</t>
  </si>
  <si>
    <t>TP</t>
  </si>
  <si>
    <t>TR - Terni</t>
  </si>
  <si>
    <t>TR</t>
  </si>
  <si>
    <t>TS - Trieste</t>
  </si>
  <si>
    <t>TS</t>
  </si>
  <si>
    <t>TV - Treviso</t>
  </si>
  <si>
    <t>TV</t>
  </si>
  <si>
    <t>UD - Udine</t>
  </si>
  <si>
    <t>UD</t>
  </si>
  <si>
    <t>VA - Varese</t>
  </si>
  <si>
    <t>VA</t>
  </si>
  <si>
    <t>VB - Verbano-Cusio-Ossola</t>
  </si>
  <si>
    <t>VB</t>
  </si>
  <si>
    <t>VC - Vercelli</t>
  </si>
  <si>
    <t>VC</t>
  </si>
  <si>
    <t>VE - Venezia</t>
  </si>
  <si>
    <t>VE</t>
  </si>
  <si>
    <t>VI - Vicenza</t>
  </si>
  <si>
    <t>VI</t>
  </si>
  <si>
    <t>VR - Verona</t>
  </si>
  <si>
    <t>VR</t>
  </si>
  <si>
    <t>VT - Viterbo</t>
  </si>
  <si>
    <t>VT</t>
  </si>
  <si>
    <t>VV - Vibo Valentia</t>
  </si>
  <si>
    <t>VV</t>
  </si>
  <si>
    <t>assunti</t>
  </si>
  <si>
    <t>SU - Sud Sardegna</t>
  </si>
  <si>
    <t>SU</t>
  </si>
  <si>
    <t>B.2 Numero di lavoratori DIPENDENTI A TEMPO INDETERMINATO per sesso e inquadramento professionale</t>
  </si>
  <si>
    <t>Totale INDETERMINATO</t>
  </si>
  <si>
    <t>Attenzione: questa tabella è riferita ai soli LAVORATORI A TEMPO INDETERMINATO</t>
  </si>
  <si>
    <t>TOTALE dipendenti</t>
  </si>
  <si>
    <t>- per dimissioni</t>
  </si>
  <si>
    <t>Premi di risultato collettivi</t>
  </si>
  <si>
    <t>Conciliazione vita-lavoro (es. banca ore, orari di entrata e uscita flessibili, permessi)</t>
  </si>
  <si>
    <t>Partecipazione dei lavoratori agli utili</t>
  </si>
  <si>
    <t>Protocolli di sicurezza</t>
  </si>
  <si>
    <t>Invecchiamento attivo (flessibilità specifica per lavoratori anziani)</t>
  </si>
  <si>
    <t>Altro (specificare)</t>
  </si>
  <si>
    <t>Formazione (aggiuntiva rispetto a quella da CCNL o di legge)</t>
  </si>
  <si>
    <t>Coinvolgimento paritetico dei dipendenti nell'organizzazione</t>
  </si>
  <si>
    <t>Conversione dei premi di risultato in welfare</t>
  </si>
  <si>
    <t>Messa a disposizione di welfare al personale non dirigente, aggiuntivo rispetto a quello previsto dalla legge, dal CCNL e dal regolamento aziendale</t>
  </si>
  <si>
    <t>Orario di lavoro (es. turni, flessibilità multiperiodali, maggiorazioni per lavoro straordinario/a turni)</t>
  </si>
  <si>
    <t>Codice Ateco 2007</t>
  </si>
  <si>
    <t>Descrizione</t>
  </si>
  <si>
    <t>01 - Coltivazioni agricole e produzione di prodotti animali, caccia e servizi connessi</t>
  </si>
  <si>
    <t>02 - Silvicoltura ed utilizzo di aree forestali</t>
  </si>
  <si>
    <t>03 - Pesca e acquacoltura</t>
  </si>
  <si>
    <t>05 - Estrazione di carbone (esclusa torba)</t>
  </si>
  <si>
    <t>06 - Estrazione di petrolio greggio e di gas naturale</t>
  </si>
  <si>
    <t>07 - Estrazione di minerali metalliferi</t>
  </si>
  <si>
    <t>08 - Altre attività di estrazione di minerali da cave e miniere</t>
  </si>
  <si>
    <t>09 - Attività dei servizi di supporto all'estrazione</t>
  </si>
  <si>
    <t>10 - Industrie alimentari</t>
  </si>
  <si>
    <t>11 - Industria delle bevande</t>
  </si>
  <si>
    <t>12 - Industria del tabacco</t>
  </si>
  <si>
    <t>13 - Industrie tessili</t>
  </si>
  <si>
    <t>14 - Confezione di articoli di abbigliamento; confezione di articoli in pelle e pelliccia</t>
  </si>
  <si>
    <t>15 - Fabbricazione di articoli in pelle e simili</t>
  </si>
  <si>
    <t>16 - Industria del legno e dei prodotti in legno e sughero (esclusi i mobili); fabbricazione di articoli in paglia e materiali da intreccio</t>
  </si>
  <si>
    <t>17 - Fabbricazione di carta e di prodotti di carta</t>
  </si>
  <si>
    <t>18 - Stampa e riproduzione di supporti registrati</t>
  </si>
  <si>
    <t>19 - Fabbricazione di coke e prodotti derivanti dalla raffinazione del petrolio</t>
  </si>
  <si>
    <t>20 - Fabbricazione di prodotti chimici</t>
  </si>
  <si>
    <t>21 - Fabbricazione di prodotti farmaceutici di base e di preparati farmaceutici</t>
  </si>
  <si>
    <t>22 - Fabbricazione di articoli in gomma e materie plastiche</t>
  </si>
  <si>
    <t>23 - Fabbricazione di altri prodotti della lavorazione di minerali non metalliferi</t>
  </si>
  <si>
    <t>24 - Metallurgia</t>
  </si>
  <si>
    <t>25 - Fabbricazione di prodotti in metallo (esclusi macchinari e attrezzature)</t>
  </si>
  <si>
    <t>26 - Fabbricazione di computer e prodotti di elettronica e ottica; apparecchi elettromedicali, apparecchi di misurazione e di orologi</t>
  </si>
  <si>
    <t>27 - Fabbricazione di apparecchiature elettriche ed apparecchiature per uso domestico non elettriche</t>
  </si>
  <si>
    <t>28 - Fabbricazione di macchinari ed apparecchiature nca</t>
  </si>
  <si>
    <t>29 - Fabbricazione di autoveicoli, rimorchi e semirimorchi</t>
  </si>
  <si>
    <t>30 - Fabbricazione di altri mezzi di trasporto</t>
  </si>
  <si>
    <t>31 - Fabbricazione di mobili</t>
  </si>
  <si>
    <t>32 - Altre industrie manifatturiere</t>
  </si>
  <si>
    <t>33 - Riparazione, manutenzione ed installazione di macchine ed apparecchiature</t>
  </si>
  <si>
    <t>35 - Fornitura di energia elettrica, gas, vapore e aria condizionata</t>
  </si>
  <si>
    <t>36 - Raccolta, trattamento e fornitura di acqua</t>
  </si>
  <si>
    <t>37 - Gestione delle reti fognarie</t>
  </si>
  <si>
    <t>38 - Attività di raccolta, trattamento e smaltimento dei rifiuti; recupero dei materiali</t>
  </si>
  <si>
    <t>39 - Attività di risanamento e altri servizi di gestione dei rifiuti</t>
  </si>
  <si>
    <t>41 - Costruzione di edifici</t>
  </si>
  <si>
    <t>42 - Ingegneria civile</t>
  </si>
  <si>
    <t>43 - Lavori di costruzione specializzati</t>
  </si>
  <si>
    <t>45 - Commercio all'ingrosso e al dettaglio e riparazione di autoveicoli e motocicli</t>
  </si>
  <si>
    <t>46 - Commercio all'ingrosso (escluso quello di autoveicoli e di motocicli)</t>
  </si>
  <si>
    <t>47 - Commercio al dettaglio (escluso quello di autoveicoli e di motocicli)</t>
  </si>
  <si>
    <t>49 - Trasporto terrestre e trasporto mediante condotte</t>
  </si>
  <si>
    <t>50 - Trasporto marittimo e per vie d'acqua</t>
  </si>
  <si>
    <t>51 - Trasporto aereo</t>
  </si>
  <si>
    <t>52 - Magazzinaggio e attività di supporto ai trasporti</t>
  </si>
  <si>
    <t>53 - Servizi postali e attività di corriere</t>
  </si>
  <si>
    <t>55 - Alloggio</t>
  </si>
  <si>
    <t>56 - Attività dei servizi di ristorazione</t>
  </si>
  <si>
    <t>58 - Attività editoriali</t>
  </si>
  <si>
    <t>59 - Attività di produzione cinematografica, di video e di programmi televisivi, di registrazioni musicali e sonore</t>
  </si>
  <si>
    <t>60 - Attività di programmazione e trasmissione</t>
  </si>
  <si>
    <t>61 - Telecomunicazioni</t>
  </si>
  <si>
    <t>62 - Produzione di software, consulenza informatica e attività connesse</t>
  </si>
  <si>
    <t>63 - Attività dei servizi d'informazione e altri servizi informatici</t>
  </si>
  <si>
    <t>64 - Attività di servizi finanziari (escluse le assicurazioni e i fondi pensione)</t>
  </si>
  <si>
    <t>65 - Assicurazioni, riassicurazioni e fondi pensione (escluse le assicurazioni sociali obbligatorie)</t>
  </si>
  <si>
    <t>66 - Attività ausiliarie dei servizi finanziari e delle attività assicurative</t>
  </si>
  <si>
    <t>68 - Attività immobiliari</t>
  </si>
  <si>
    <t>69 - Attività legali e contabilità</t>
  </si>
  <si>
    <t xml:space="preserve">70 - Attività di direzione aziendale e di consulenza gestionale </t>
  </si>
  <si>
    <t>71 - Attività degli studi di architettura e d'ingegneria; collaudi ed analisi tecniche</t>
  </si>
  <si>
    <t>72 - Ricerca scientifica e sviluppo</t>
  </si>
  <si>
    <t>73 - Pubblicità e ricerche di mercato</t>
  </si>
  <si>
    <t>74 - Altre attività professionali, scientifiche e tecniche</t>
  </si>
  <si>
    <t>75 - Servizi veterinari</t>
  </si>
  <si>
    <t>77 - Attività di noleggio e leasing operativo</t>
  </si>
  <si>
    <t xml:space="preserve">78 - Attività di ricerca, selezione, fornitura di personale </t>
  </si>
  <si>
    <t>79 - Attività dei servizi delle agenzie di viaggio, dei tour operator e servizi di prenotazione e attività connesse</t>
  </si>
  <si>
    <t>80 - Servizi di vigilanza e investigazione</t>
  </si>
  <si>
    <t>81 - Attività di servizi per edifici e paesaggio</t>
  </si>
  <si>
    <t>82 - Attività di supporto per le funzioni d'ufficio e altri servizi di supporto alle imprese</t>
  </si>
  <si>
    <t>84 - Amministrazione pubblica e difesa; assicurazione sociale obbligatoria</t>
  </si>
  <si>
    <t>85 - Istruzione</t>
  </si>
  <si>
    <t>86 - Assistenza sanitaria</t>
  </si>
  <si>
    <t>87 - Servizi di assistenza sociale residenziale</t>
  </si>
  <si>
    <t>88 - Assistenza sociale non residenziale</t>
  </si>
  <si>
    <t>90 - Attività creative, artistiche e di intrattenimento</t>
  </si>
  <si>
    <t>91 - Attività di biblioteche, archivi, musei ed altre attività culturali</t>
  </si>
  <si>
    <t>92 - Attività riguardanti le lotterie, le scommesse, le case da gioco</t>
  </si>
  <si>
    <t>93 - Attività sportive, di intrattenimento e di divertimento</t>
  </si>
  <si>
    <t>94 - Attività di organizzazioni associative</t>
  </si>
  <si>
    <t>95 - Riparazione di computer e di beni per uso personale e per la casa</t>
  </si>
  <si>
    <t>96 - Altre attività di servizi per la persona</t>
  </si>
  <si>
    <t>97 - Attività di famiglie e convivenze come datori di lavoro per personale domestico</t>
  </si>
  <si>
    <t xml:space="preserve">98 - Produzione di beni e servizi indifferenziati per uso proprio da parte di famiglie e convivenze </t>
  </si>
  <si>
    <t>99 - Organizzazioni ed organismi extraterritoriali</t>
  </si>
  <si>
    <t>Riga</t>
  </si>
  <si>
    <t>(Scegliere Ateco principale)</t>
  </si>
  <si>
    <t>A.4.2 Codice Ateco attività principale</t>
  </si>
  <si>
    <r>
      <rPr>
        <vertAlign val="superscript"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 xml:space="preserve"> Ex-festività, riduzioni di orario di lavoro.</t>
    </r>
  </si>
  <si>
    <r>
      <t xml:space="preserve">di cui </t>
    </r>
    <r>
      <rPr>
        <b/>
        <sz val="12"/>
        <color rgb="FF008000"/>
        <rFont val="Arial"/>
        <family val="2"/>
      </rPr>
      <t>MINUTI SETTIMANALI</t>
    </r>
    <r>
      <rPr>
        <sz val="10"/>
        <rFont val="Arial"/>
        <family val="2"/>
      </rPr>
      <t xml:space="preserve"> di pause retribuite per lavoratore a settimana
(</t>
    </r>
    <r>
      <rPr>
        <b/>
        <sz val="12"/>
        <color rgb="FF008000"/>
        <rFont val="Arial"/>
        <family val="2"/>
      </rPr>
      <t>es.</t>
    </r>
    <r>
      <rPr>
        <b/>
        <sz val="12"/>
        <color theme="6" tint="-0.249977111117893"/>
        <rFont val="Arial"/>
        <family val="2"/>
      </rPr>
      <t xml:space="preserve"> </t>
    </r>
    <r>
      <rPr>
        <sz val="10"/>
        <rFont val="Arial"/>
        <family val="2"/>
      </rPr>
      <t xml:space="preserve">10 minuti per 5 giorni = </t>
    </r>
    <r>
      <rPr>
        <b/>
        <sz val="12"/>
        <color rgb="FF008000"/>
        <rFont val="Arial"/>
        <family val="2"/>
      </rPr>
      <t>50 minuti</t>
    </r>
    <r>
      <rPr>
        <sz val="10"/>
        <rFont val="Arial"/>
        <family val="2"/>
      </rPr>
      <t xml:space="preserve"> alla settimana)</t>
    </r>
  </si>
  <si>
    <t>Punto 3: indicare le ore di assenza per congedi parentali (es. maternità obbligatoria e facoltativa, allattamento) e matrimoniali.</t>
  </si>
  <si>
    <t>8. CIG o Fondi di solidarietà (es. FIS)</t>
  </si>
  <si>
    <t>2a. di cui per carenza</t>
  </si>
  <si>
    <t>2. Malattie non professionali</t>
  </si>
  <si>
    <t>…...........................................................................</t>
  </si>
  <si>
    <t>Previsione di specifiche esigenze per l’apposizione di un termine superiore a 12 mesi per i contratti a tempo determinato (cd. "causali contrattuali")</t>
  </si>
  <si>
    <r>
      <rPr>
        <b/>
        <sz val="10"/>
        <rFont val="Arial"/>
        <family val="2"/>
      </rPr>
      <t>C.2</t>
    </r>
    <r>
      <rPr>
        <sz val="10"/>
        <rFont val="Arial"/>
        <family val="2"/>
      </rPr>
      <t xml:space="preserve"> </t>
    </r>
    <r>
      <rPr>
        <b/>
        <sz val="12"/>
        <color rgb="FF0000FF"/>
        <rFont val="Arial"/>
        <family val="2"/>
      </rPr>
      <t>ORARIO SETTIMANALE</t>
    </r>
    <r>
      <rPr>
        <sz val="10"/>
        <rFont val="Arial"/>
        <family val="2"/>
      </rPr>
      <t xml:space="preserve"> per lavoratore da CCNL,
al lordo delle pause retribuite (</t>
    </r>
    <r>
      <rPr>
        <b/>
        <sz val="12"/>
        <color rgb="FF0000FF"/>
        <rFont val="Arial"/>
        <family val="2"/>
      </rPr>
      <t>es. 40 ore a settimana</t>
    </r>
    <r>
      <rPr>
        <sz val="10"/>
        <rFont val="Arial"/>
        <family val="2"/>
      </rPr>
      <t>; 37,5 ore; ecc.)</t>
    </r>
  </si>
  <si>
    <t>Lavoro agile / smart working</t>
  </si>
  <si>
    <t>Le confermiamo di aver ricevuto il questionario che ci ha gentilmente compilato.</t>
  </si>
  <si>
    <r>
      <t xml:space="preserve">Vogliamo ringraziarla per l’indispensabile collaborazione che ci ha prestato e le restituiamo - sulla base dei dati che ha inserito - un quadro sintetico della situazione della sua azienda per quanto riguarda </t>
    </r>
    <r>
      <rPr>
        <b/>
        <sz val="11"/>
        <color theme="3"/>
        <rFont val="Arial"/>
        <family val="2"/>
      </rPr>
      <t>ore lavorate</t>
    </r>
    <r>
      <rPr>
        <sz val="11"/>
        <color theme="3"/>
        <rFont val="Arial"/>
        <family val="2"/>
      </rPr>
      <t xml:space="preserve"> e </t>
    </r>
    <r>
      <rPr>
        <b/>
        <sz val="11"/>
        <color theme="3"/>
        <rFont val="Arial"/>
        <family val="2"/>
      </rPr>
      <t>tassi di assenza</t>
    </r>
    <r>
      <rPr>
        <sz val="11"/>
        <color theme="3"/>
        <rFont val="Arial"/>
        <family val="2"/>
      </rPr>
      <t>:</t>
    </r>
  </si>
  <si>
    <t>Rimaniamo a disposizione per ogni chiarimento sui numeri contenuti nella tabella.</t>
  </si>
  <si>
    <t>Con i migliori saluti.</t>
  </si>
  <si>
    <t>PER LE ASSOCIAZIONI: Metodo di calcolo del tasso di gravità</t>
  </si>
  <si>
    <t>Elementi per il calcolo:</t>
  </si>
  <si>
    <t>Esempio</t>
  </si>
  <si>
    <t xml:space="preserve">   giorni dell'anno</t>
  </si>
  <si>
    <t xml:space="preserve">   sabati e domeniche</t>
  </si>
  <si>
    <t xml:space="preserve">   giorni di ferie e P.A.R.</t>
  </si>
  <si>
    <t xml:space="preserve">   orario settimanale</t>
  </si>
  <si>
    <t xml:space="preserve">   pause retribuite per settimana (in minuti)</t>
  </si>
  <si>
    <t xml:space="preserve">   ore di CIG (pro-capite)</t>
  </si>
  <si>
    <t>1. Infortuni sul lavoro e malattie professionali</t>
  </si>
  <si>
    <t xml:space="preserve">4. Altri permessi retribuiti </t>
  </si>
  <si>
    <t xml:space="preserve">5. Assenze per sciopero </t>
  </si>
  <si>
    <t xml:space="preserve">7. Ore di assemblea </t>
  </si>
  <si>
    <r>
      <rPr>
        <b/>
        <i/>
        <u/>
        <sz val="11"/>
        <rFont val="Arial"/>
        <family val="2"/>
      </rPr>
      <t>Ore di assenza pro-capite</t>
    </r>
    <r>
      <rPr>
        <b/>
        <i/>
        <sz val="11"/>
        <rFont val="Arial"/>
        <family val="2"/>
      </rPr>
      <t xml:space="preserve"> (totale):</t>
    </r>
  </si>
  <si>
    <r>
      <t>Tasso di gravità</t>
    </r>
    <r>
      <rPr>
        <sz val="11"/>
        <color theme="1"/>
        <rFont val="Arial"/>
        <family val="2"/>
      </rPr>
      <t xml:space="preserve">: Ore di assenza in % delle ore lavorabili = </t>
    </r>
  </si>
  <si>
    <t>cessati (dimessi, pensionati, licenziati, con contratti terminati, ...)</t>
  </si>
  <si>
    <t>N.B. non vanno conteggiate le variazioni che riguardino lo stesso lavoratore (es. i rinnovi/proroghe di contratti a tempo determinato o le trasformazioni da tempo determinato a tempo indeterminato)</t>
  </si>
  <si>
    <r>
      <t xml:space="preserve">I dati in questa tabella vanno forniti </t>
    </r>
    <r>
      <rPr>
        <b/>
        <i/>
        <u/>
        <sz val="11"/>
        <color theme="1"/>
        <rFont val="Arial"/>
        <family val="2"/>
      </rPr>
      <t>per lavoratore (dati medi)</t>
    </r>
  </si>
  <si>
    <r>
      <t xml:space="preserve">Le informazioni richieste in questa sezione si riferiscono al solo personale dipendente </t>
    </r>
    <r>
      <rPr>
        <b/>
        <i/>
        <u/>
        <sz val="10"/>
        <color theme="1"/>
        <rFont val="Arial"/>
        <family val="2"/>
      </rPr>
      <t>A TEMPO INDETERMINATO FULL-TIME</t>
    </r>
  </si>
  <si>
    <t>Nessuna azione specifica</t>
  </si>
  <si>
    <t>Ricorso a servizi esterni (es. collaborazioni, consulenti, ecc.)</t>
  </si>
  <si>
    <t>Inserimento in organico di personale qualificato proveniente da altri Paesi</t>
  </si>
  <si>
    <t>In questo periodo l’azienda non sta effettuando ricerche</t>
  </si>
  <si>
    <t>Allargamento del bacino di ricerca di nuovo personale (in termini di area geografica o di metodologie di ricerca)</t>
  </si>
  <si>
    <t>2a. di cui: per carenza (inferiore a 3 giorni di malattia degli operai)</t>
  </si>
  <si>
    <t>Punto 2: indicare le ore di assenza per: malattia non professionale; infortuni extra-lavorativi; cure termali non in conto ferie; casi di malattia che determinano un'anticipazione o prolungamento del periodo di gravidanza o puerperio.</t>
  </si>
  <si>
    <r>
      <t xml:space="preserve">F.1 L'impresa </t>
    </r>
    <r>
      <rPr>
        <b/>
        <u/>
        <sz val="10"/>
        <rFont val="Arial"/>
        <family val="2"/>
      </rPr>
      <t>attualmente</t>
    </r>
    <r>
      <rPr>
        <b/>
        <sz val="10"/>
        <rFont val="Arial"/>
        <family val="2"/>
      </rPr>
      <t xml:space="preserve"> applica un contratto aziendale, cioè firmato con RSU/RSA o rappresentanze territoriali?</t>
    </r>
  </si>
  <si>
    <t>- per uscita incentivata</t>
  </si>
  <si>
    <t xml:space="preserve">sul totale di </t>
  </si>
  <si>
    <t>Se sì, quali materie regola il contratto?</t>
  </si>
  <si>
    <r>
      <t xml:space="preserve">Le informazioni richieste in questa sezione si riferiscono al solo </t>
    </r>
    <r>
      <rPr>
        <b/>
        <i/>
        <u/>
        <sz val="10"/>
        <rFont val="Arial"/>
        <family val="2"/>
      </rPr>
      <t>personale NON DIRIGENZIALE</t>
    </r>
  </si>
  <si>
    <t>Lavoratori al 31.12.2023</t>
  </si>
  <si>
    <t>Somministrazione a tempo determinato (ex-interinale)</t>
  </si>
  <si>
    <t>Quanti</t>
  </si>
  <si>
    <t>Somministrazione a tempo indeterminato/staff-leasing</t>
  </si>
  <si>
    <r>
      <t xml:space="preserve">D.1 L’impresa utilizzava il lavoro agile / smart working </t>
    </r>
    <r>
      <rPr>
        <b/>
        <u/>
        <sz val="10"/>
        <color theme="1"/>
        <rFont val="Arial"/>
        <family val="2"/>
      </rPr>
      <t>prima del Covid</t>
    </r>
    <r>
      <rPr>
        <b/>
        <sz val="10"/>
        <color theme="1"/>
        <rFont val="Arial"/>
        <family val="2"/>
      </rPr>
      <t>?</t>
    </r>
  </si>
  <si>
    <t>Attività di formazione rivolte al personale, diversa da quella obbligatoria</t>
  </si>
  <si>
    <t>Incidenza % premi collettivi variabili su retribuzione annua</t>
  </si>
  <si>
    <t>Operai / Impiegati / Intermedi</t>
  </si>
  <si>
    <t>di cui cessati:</t>
  </si>
  <si>
    <t>Punti 1-7: indicare il numero complessivo di ore perse per motivo di assenza, per qualifica e per sesso.</t>
  </si>
  <si>
    <t>Fine questionario</t>
  </si>
  <si>
    <t>Fino a 1 giorno alla settimana (o fino a 4 giorni al mese)</t>
  </si>
  <si>
    <t xml:space="preserve">   lavoratori al 31.12.2023</t>
  </si>
  <si>
    <t>4a.</t>
  </si>
  <si>
    <t>6. Giorni altre assenze nr pro-capite</t>
  </si>
  <si>
    <t xml:space="preserve">4a.di cui </t>
  </si>
  <si>
    <t>5. Altri permessi retribuiti</t>
  </si>
  <si>
    <t>4. Permessi Legge 104</t>
  </si>
  <si>
    <t>7. Assenze per sciopero</t>
  </si>
  <si>
    <t>Sì, per competenze manageriali</t>
  </si>
  <si>
    <t>Sì, per mansioni manuali (es. operai, turnisti)</t>
  </si>
  <si>
    <r>
      <t xml:space="preserve">Sì, per competenze trasversali (cd. </t>
    </r>
    <r>
      <rPr>
        <i/>
        <sz val="10"/>
        <color theme="1"/>
        <rFont val="Arial"/>
        <family val="2"/>
      </rPr>
      <t>soft skills</t>
    </r>
    <r>
      <rPr>
        <sz val="10"/>
        <color theme="1"/>
        <rFont val="Arial"/>
        <family val="2"/>
      </rPr>
      <t>)</t>
    </r>
  </si>
  <si>
    <r>
      <t xml:space="preserve">Punto 2a: </t>
    </r>
    <r>
      <rPr>
        <u/>
        <sz val="9"/>
        <rFont val="Arial"/>
        <family val="2"/>
      </rPr>
      <t>solo per gli operai</t>
    </r>
    <r>
      <rPr>
        <sz val="9"/>
        <rFont val="Arial"/>
        <family val="2"/>
      </rPr>
      <t>, del totale indicato al punto 2, indicare le ore di assenza per malattia rientranti nel periodo di "carenza", ovvero nei primi tre giorni di malattia non indennizzati da INPS.</t>
    </r>
  </si>
  <si>
    <t>Punto 5: indicare le ore di assenza per permessi sindacali (aziendali, provinciali, nazionali), per ore di assemblea e per tutti i permessi per visite mediche e altri motivi retribuiti, non ricomprese nelle righe precedenti. In tali permessi non rientrano quelli goduti a fronte di riduzione di orario di lavoro (R.O.L.) di cui al punto C.1.</t>
  </si>
  <si>
    <t>Punto 6: indicare le ore di assenza per: congedi parentali non retribuiti; permessi non retribuiti; astensioni facoltative per maternità non retribuite; ecc.</t>
  </si>
  <si>
    <t>4. Giorni Permessi 104 pro-capite</t>
  </si>
  <si>
    <t>5. Giorni altri permessi retr pro-capite</t>
  </si>
  <si>
    <t>7. Giorni sciopero pro-capite</t>
  </si>
  <si>
    <t>n. lavoratori che hanno convertito</t>
  </si>
  <si>
    <t>% del premio mediamente convertita in welfare</t>
  </si>
  <si>
    <r>
      <t xml:space="preserve">E.1 Nelle politiche di assunzione l’azienda riscontra significative difficoltà di reperimento di personale? Se sì, per quali competenze/mansioni principalmente? </t>
    </r>
    <r>
      <rPr>
        <sz val="10"/>
        <color theme="1"/>
        <rFont val="Arial"/>
        <family val="2"/>
      </rPr>
      <t>(massimo due risposte)</t>
    </r>
  </si>
  <si>
    <r>
      <t xml:space="preserve">F.2 L'azienda ha adottato iniziative di welfare? 
</t>
    </r>
    <r>
      <rPr>
        <i/>
        <sz val="10"/>
        <rFont val="Arial"/>
        <family val="2"/>
      </rPr>
      <t xml:space="preserve">Considerare </t>
    </r>
    <r>
      <rPr>
        <i/>
        <u/>
        <sz val="10"/>
        <rFont val="Arial"/>
        <family val="2"/>
      </rPr>
      <t>tutte le iniziative di welfare</t>
    </r>
    <r>
      <rPr>
        <i/>
        <sz val="10"/>
        <rFont val="Arial"/>
        <family val="2"/>
      </rPr>
      <t xml:space="preserve"> indipendentemente dalla fonte (CCNL, contratto aziendale o regolamento aziendale)</t>
    </r>
  </si>
  <si>
    <t>Indagine Confindustria sul lavoro del 2025</t>
  </si>
  <si>
    <t>Fino a 2 giorni alla settimana (o fino a 8 giorni al mese)</t>
  </si>
  <si>
    <t>C011</t>
  </si>
  <si>
    <t>C021</t>
  </si>
  <si>
    <t>D014</t>
  </si>
  <si>
    <t>D121</t>
  </si>
  <si>
    <t>D111</t>
  </si>
  <si>
    <t>D241</t>
  </si>
  <si>
    <t>D271</t>
  </si>
  <si>
    <t>D0L1</t>
  </si>
  <si>
    <t>E012</t>
  </si>
  <si>
    <t>E071</t>
  </si>
  <si>
    <t>B011</t>
  </si>
  <si>
    <t>B371</t>
  </si>
  <si>
    <t>F012</t>
  </si>
  <si>
    <t>F041</t>
  </si>
  <si>
    <t>B012</t>
  </si>
  <si>
    <t>B132</t>
  </si>
  <si>
    <t>B122</t>
  </si>
  <si>
    <t>B282</t>
  </si>
  <si>
    <t>B254</t>
  </si>
  <si>
    <t>K321</t>
  </si>
  <si>
    <t>K051</t>
  </si>
  <si>
    <t>I100</t>
  </si>
  <si>
    <t>I911</t>
  </si>
  <si>
    <t>I810</t>
  </si>
  <si>
    <t>I8C2</t>
  </si>
  <si>
    <t>I5G1</t>
  </si>
  <si>
    <t>I022</t>
  </si>
  <si>
    <t>I320</t>
  </si>
  <si>
    <t>IC35</t>
  </si>
  <si>
    <t>K511</t>
  </si>
  <si>
    <t>K541</t>
  </si>
  <si>
    <t>K411</t>
  </si>
  <si>
    <t>T011</t>
  </si>
  <si>
    <t>T012</t>
  </si>
  <si>
    <t>T231</t>
  </si>
  <si>
    <t>I391</t>
  </si>
  <si>
    <t>B101</t>
  </si>
  <si>
    <t>D411</t>
  </si>
  <si>
    <t>F051</t>
  </si>
  <si>
    <t>F032</t>
  </si>
  <si>
    <t>F021</t>
  </si>
  <si>
    <t>G022</t>
  </si>
  <si>
    <t>G011</t>
  </si>
  <si>
    <t>G121</t>
  </si>
  <si>
    <t>G131</t>
  </si>
  <si>
    <t>G161</t>
  </si>
  <si>
    <t>G111</t>
  </si>
  <si>
    <t>V212</t>
  </si>
  <si>
    <t>HV17</t>
  </si>
  <si>
    <t>H05B</t>
  </si>
  <si>
    <t>K461</t>
  </si>
  <si>
    <t>G091</t>
  </si>
  <si>
    <t>G511</t>
  </si>
  <si>
    <t>G421</t>
  </si>
  <si>
    <t>I192</t>
  </si>
  <si>
    <t>J121</t>
  </si>
  <si>
    <t>J241</t>
  </si>
  <si>
    <t>H011</t>
  </si>
  <si>
    <t>H445</t>
  </si>
  <si>
    <t>I8A2</t>
  </si>
  <si>
    <t>G321</t>
  </si>
  <si>
    <t>G211</t>
  </si>
  <si>
    <t>G310</t>
  </si>
  <si>
    <t>Check-up assenze anno 2024</t>
  </si>
  <si>
    <t>* Numero medio di lavoratori a tempo indeterminato full-time in organico a dicembre 2023 e a dicembre 2024.</t>
  </si>
  <si>
    <t xml:space="preserve">   lavoratori al 31.12.2024</t>
  </si>
  <si>
    <t xml:space="preserve">        numero medio lavoratori nel 2024</t>
  </si>
  <si>
    <t xml:space="preserve">   festività infrasettimanali nel 2024</t>
  </si>
  <si>
    <t>Lavoratori al 31.12.2024</t>
  </si>
  <si>
    <r>
      <t xml:space="preserve">B.3 Indicare il numero di </t>
    </r>
    <r>
      <rPr>
        <b/>
        <u/>
        <sz val="10"/>
        <rFont val="Arial"/>
        <family val="2"/>
      </rPr>
      <t>dipendenti</t>
    </r>
    <r>
      <rPr>
        <b/>
        <sz val="10"/>
        <rFont val="Arial"/>
        <family val="2"/>
      </rPr>
      <t xml:space="preserve"> che nel corso del 2024 sono stati:  </t>
    </r>
  </si>
  <si>
    <t>Sulla base delle informazioni fornite, nel 2024 il turnover è stato pari a:</t>
  </si>
  <si>
    <r>
      <rPr>
        <b/>
        <sz val="10"/>
        <rFont val="Arial"/>
        <family val="2"/>
      </rPr>
      <t>C.1</t>
    </r>
    <r>
      <rPr>
        <sz val="10"/>
        <rFont val="Arial"/>
        <family val="2"/>
      </rPr>
      <t xml:space="preserve"> </t>
    </r>
    <r>
      <rPr>
        <b/>
        <sz val="12"/>
        <color rgb="FFC00000"/>
        <rFont val="Arial"/>
        <family val="2"/>
      </rPr>
      <t>GIORNI</t>
    </r>
    <r>
      <rPr>
        <sz val="10"/>
        <rFont val="Arial"/>
        <family val="2"/>
      </rPr>
      <t xml:space="preserve"> di ferie, P.A.R.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e permessi per banca ore e conto ore per lavoratore effettivamente goduti nel 2024 (</t>
    </r>
    <r>
      <rPr>
        <b/>
        <sz val="12"/>
        <color rgb="FFC00000"/>
        <rFont val="Arial"/>
        <family val="2"/>
      </rPr>
      <t>es. 20 + 4 + 9 = 33 giorni</t>
    </r>
    <r>
      <rPr>
        <sz val="10"/>
        <rFont val="Arial"/>
        <family val="2"/>
      </rPr>
      <t>)</t>
    </r>
  </si>
  <si>
    <r>
      <t xml:space="preserve">C.3 </t>
    </r>
    <r>
      <rPr>
        <b/>
        <u/>
        <sz val="11"/>
        <color theme="1"/>
        <rFont val="Arial"/>
        <family val="2"/>
      </rPr>
      <t>MONTE ORE</t>
    </r>
    <r>
      <rPr>
        <b/>
        <sz val="11"/>
        <color theme="1"/>
        <rFont val="Arial"/>
        <family val="2"/>
      </rPr>
      <t xml:space="preserve"> DI ASSENZA, CIG E STRAORDINARIO NEL 2024
</t>
    </r>
    <r>
      <rPr>
        <sz val="11"/>
        <color theme="1"/>
        <rFont val="Arial"/>
        <family val="2"/>
      </rPr>
      <t xml:space="preserve">(fornire il </t>
    </r>
    <r>
      <rPr>
        <b/>
        <u/>
        <sz val="11"/>
        <color theme="1"/>
        <rFont val="Arial"/>
        <family val="2"/>
      </rPr>
      <t>numero totale di ore di assenza</t>
    </r>
    <r>
      <rPr>
        <sz val="11"/>
        <color theme="1"/>
        <rFont val="Arial"/>
        <family val="2"/>
      </rPr>
      <t xml:space="preserve"> effettuate dai lavoratori </t>
    </r>
    <r>
      <rPr>
        <u/>
        <sz val="11"/>
        <color theme="1"/>
        <rFont val="Arial"/>
        <family val="2"/>
      </rPr>
      <t>a tempo indeterminato full-time</t>
    </r>
    <r>
      <rPr>
        <sz val="11"/>
        <color theme="1"/>
        <rFont val="Arial"/>
        <family val="2"/>
      </rPr>
      <t xml:space="preserve"> nel corso del 2024)</t>
    </r>
  </si>
  <si>
    <t>La riga riporta il numero medio di lavoratori full-time a tempo indeterminato nel corso del 2024 (come da organici indicati in B.2)</t>
  </si>
  <si>
    <t>Sab+Dom</t>
  </si>
  <si>
    <t>Festività</t>
  </si>
  <si>
    <t>Santo Patrono</t>
  </si>
  <si>
    <t>Giorni nell'anno</t>
  </si>
  <si>
    <t>Punto 9: indicare il numero complessivo di ore di lavoro straordinario prestate nel 2024 eccedenti il normale orario contrattuale.</t>
  </si>
  <si>
    <t>Punto 8: indicare il numero complessivo di ore di CIG (CIGO + CIGS + CIG in deroga) o Fondi di solidarietà (es. FIS) cui l'azienda ha fatto ricorso nel 2024.</t>
  </si>
  <si>
    <r>
      <t xml:space="preserve">D.2 L’impresa ha utilizzato il lavoro agile / smart working </t>
    </r>
    <r>
      <rPr>
        <b/>
        <u/>
        <sz val="10"/>
        <color theme="1"/>
        <rFont val="Arial"/>
        <family val="2"/>
      </rPr>
      <t>nel 2024</t>
    </r>
    <r>
      <rPr>
        <b/>
        <sz val="10"/>
        <color theme="1"/>
        <rFont val="Arial"/>
        <family val="2"/>
      </rPr>
      <t>?</t>
    </r>
  </si>
  <si>
    <r>
      <t>D.3 Se sì, quanti sono stati i dipendenti (</t>
    </r>
    <r>
      <rPr>
        <b/>
        <u/>
        <sz val="10"/>
        <rFont val="Arial"/>
        <family val="2"/>
      </rPr>
      <t>non dirigenti</t>
    </r>
    <r>
      <rPr>
        <b/>
        <sz val="10"/>
        <rFont val="Arial"/>
        <family val="2"/>
      </rPr>
      <t>) coinvolti a fine 2024, e per quanti giorni mediamente alla settimana (o al mese) di utilizzo consentito dello smart working?</t>
    </r>
  </si>
  <si>
    <t>TOTALE DIPENDENTI coinvolti in smart-working nel 2024</t>
  </si>
  <si>
    <r>
      <t xml:space="preserve">dipendenti in forza
a fine 2024 (da </t>
    </r>
    <r>
      <rPr>
        <b/>
        <i/>
        <sz val="10"/>
        <color rgb="FFBF5B09"/>
        <rFont val="Arial"/>
        <family val="2"/>
      </rPr>
      <t xml:space="preserve">B.1)
</t>
    </r>
    <r>
      <rPr>
        <i/>
        <sz val="10"/>
        <color rgb="FFBF5B09"/>
        <rFont val="Arial"/>
        <family val="2"/>
      </rPr>
      <t xml:space="preserve">al netto dirigenti (da </t>
    </r>
    <r>
      <rPr>
        <b/>
        <i/>
        <sz val="10"/>
        <color rgb="FFBF5B09"/>
        <rFont val="Arial"/>
        <family val="2"/>
      </rPr>
      <t>B.2</t>
    </r>
    <r>
      <rPr>
        <i/>
        <sz val="10"/>
        <color rgb="FFBF5B09"/>
        <rFont val="Arial"/>
        <family val="2"/>
      </rPr>
      <t>)</t>
    </r>
  </si>
  <si>
    <t>Sì, per competenze tecniche (manutenzione, installazione e tecnologie, produzione, logistica, informatica di base, ecc.)</t>
  </si>
  <si>
    <t>Sì, per competenze digitali (progettazione, prototipazione, sviluppo infrastrutture digitali, sviluppo e gestione algoritmi, analisi dei dati, ecc.)</t>
  </si>
  <si>
    <r>
      <t xml:space="preserve">E.2 Se l’impresa sta riscontrando mancanza/insufficienza di competenze ritenute necessarie in azienda, quali azioni sta compiendo? </t>
    </r>
    <r>
      <rPr>
        <sz val="10"/>
        <color theme="1"/>
        <rFont val="Arial"/>
        <family val="2"/>
      </rPr>
      <t>(possibili più risposte)</t>
    </r>
  </si>
  <si>
    <t>Partecipazione a partenariati pubblico-privati per formazione specialistica finanziata (es. Patti Territoriali)</t>
  </si>
  <si>
    <t>B.4 L'impresa si è avvalsa di lavoratori in somministrazione e/o staff leasing nel 2024?</t>
  </si>
  <si>
    <r>
      <t xml:space="preserve">E.2-bis A che livello l'azienda è stata coinvolta in programmi educativi? </t>
    </r>
    <r>
      <rPr>
        <sz val="10"/>
        <color theme="1"/>
        <rFont val="Arial"/>
        <family val="2"/>
      </rPr>
      <t>(possibili più risposte)</t>
    </r>
  </si>
  <si>
    <t>Scuole primarie / secondarie di primo grado (per orientamento di base o visite aziendali)</t>
  </si>
  <si>
    <t>Scuole secondarie di secondo grado e/o IeFP (per alternanza scuola-lavoro / PCTO, docenze tecniche, visite aziendali)</t>
  </si>
  <si>
    <t>Coinvolgimento diretto dell’azienda in programmi educativi sul territorio (es. ITS Academy, alternanza scuola-lavoro / PCTO)</t>
  </si>
  <si>
    <t>ITS Academy (per governance, didattica, tirocini, visite aziendali)</t>
  </si>
  <si>
    <t>E.3 L'azienda ha integrato l'Intelligenza Artificiale nei propri processi?</t>
  </si>
  <si>
    <t>No, non siamo interessati a utilizzarla</t>
  </si>
  <si>
    <t>3 o più giorni alla settimana (12 o più giorni al mese)</t>
  </si>
  <si>
    <t>Non ancora, ma stiamo valutando l'adozione di soluzioni di Intelligenza Artificiale (es. fase di analisi o ricerca di tecnologie e fornitori, analisi di fattibilità)</t>
  </si>
  <si>
    <t>Sì, abbiamo adottato e utilizziamo regolarmente strumenti di Intelligenza Artificiale nelle attività aziendali (es. automazione dei processi, analisi dati, chatbot per il supporto clienti, marketing, logistica) o ne stiamo sperimentando l'adozione (es. progetti pilota, test su processi chiave)</t>
  </si>
  <si>
    <r>
      <t xml:space="preserve">E.4 Lato capitale umano, quali azioni ha intrapreso l’azienda per integrare l’IA nei propri processi o per valutarne l’integrazione? </t>
    </r>
    <r>
      <rPr>
        <sz val="10"/>
        <rFont val="Arial"/>
        <family val="2"/>
      </rPr>
      <t>(possibili più risposte)</t>
    </r>
  </si>
  <si>
    <t>Ricerca e assunzione di personale con competenze specifiche in ambito IA</t>
  </si>
  <si>
    <t>Formazione del personale interno per sviluppare competenze sull’uso dell’IA</t>
  </si>
  <si>
    <t>Ricorso a consulenti o fornitori esterni per l’adozione dell’IA</t>
  </si>
  <si>
    <t>Automazione dei processi produttivi (es. robotica)</t>
  </si>
  <si>
    <t>Controllo qualità (es. riconoscimento immagini, rilevamento difetti in produzione)</t>
  </si>
  <si>
    <t>Manutenzione predittiva</t>
  </si>
  <si>
    <t>Analisi e gestione dei dati aziendali (es. forecasting vendite, analisi dati interni)</t>
  </si>
  <si>
    <t>Marketing e personalizzazione dell’offerta (es. profilazione clienti)</t>
  </si>
  <si>
    <t>Servizio clienti (chatbot, assistenti virtuali)</t>
  </si>
  <si>
    <t>Gestione delle risorse umane (es. selezione, formazione, valutazione)</t>
  </si>
  <si>
    <t>Ricerca e sviluppo</t>
  </si>
  <si>
    <t>Mancanza di informazioni chiare sulle opportunità offerte dall’IA</t>
  </si>
  <si>
    <t>Mancanza di competenze interne</t>
  </si>
  <si>
    <t>Resistenza al cambiamento da parte del personale</t>
  </si>
  <si>
    <t>Costi elevati delle tecnologie o dei servizi</t>
  </si>
  <si>
    <t>Complessità tecnica nell’integrazione dei sistemi</t>
  </si>
  <si>
    <t>Sicurezza e privacy dei dati</t>
  </si>
  <si>
    <t>Automazione delle attività ripetitive</t>
  </si>
  <si>
    <t>Riduzione dei costi</t>
  </si>
  <si>
    <t xml:space="preserve">Innovazione e creatività </t>
  </si>
  <si>
    <t>Riduzione del personale</t>
  </si>
  <si>
    <r>
      <rPr>
        <b/>
        <sz val="9"/>
        <rFont val="Arial"/>
        <family val="2"/>
      </rPr>
      <t>Effetto già visibile</t>
    </r>
    <r>
      <rPr>
        <b/>
        <sz val="10"/>
        <rFont val="Calibri"/>
        <family val="2"/>
        <scheme val="minor"/>
      </rPr>
      <t xml:space="preserve">
↓</t>
    </r>
  </si>
  <si>
    <r>
      <t>F.5 Quanti lavoratori (</t>
    </r>
    <r>
      <rPr>
        <b/>
        <u/>
        <sz val="10"/>
        <rFont val="Arial"/>
        <family val="2"/>
      </rPr>
      <t>a tempo indeterminato</t>
    </r>
    <r>
      <rPr>
        <b/>
        <sz val="10"/>
        <rFont val="Arial"/>
        <family val="2"/>
      </rPr>
      <t>) hanno esercitato l'opzione di conversione del premio in welfare nel 2024 e per quale percentuale del premio?</t>
    </r>
  </si>
  <si>
    <t>F.3 L’azienda ha erogato premi variabili collettivi nel 2024?</t>
  </si>
  <si>
    <t>F.4 Quale è stata l'incidenza media dei premi variabili collettivi (esclusi quindi MBO o premi individuali) erogati dall'azienda nel 2024 sulla retribuzione annua media (comprensiva dei premi)?</t>
  </si>
  <si>
    <r>
      <t xml:space="preserve">es. se la retribuzione annua lorda nel 2024 è stata mediamente di 25.000 euro e l'importo del premio in media è stato di 1.000 euro, indicare </t>
    </r>
    <r>
      <rPr>
        <b/>
        <i/>
        <sz val="10"/>
        <color theme="1"/>
        <rFont val="Arial"/>
        <family val="2"/>
      </rPr>
      <t>4,0%</t>
    </r>
    <r>
      <rPr>
        <i/>
        <sz val="10"/>
        <color theme="1"/>
        <rFont val="Arial"/>
        <family val="2"/>
      </rPr>
      <t xml:space="preserve"> (calcolato come </t>
    </r>
    <r>
      <rPr>
        <b/>
        <i/>
        <sz val="10"/>
        <color theme="1"/>
        <rFont val="Arial"/>
        <family val="2"/>
      </rPr>
      <t>1.000 / 25.000</t>
    </r>
    <r>
      <rPr>
        <i/>
        <sz val="10"/>
        <color theme="1"/>
        <rFont val="Arial"/>
        <family val="2"/>
      </rPr>
      <t>)</t>
    </r>
  </si>
  <si>
    <r>
      <t xml:space="preserve">E.5 Quali sono gli ambiti aziendali in cui state implementando l’uso di soluzioni di Intelligenza Artificiale? </t>
    </r>
    <r>
      <rPr>
        <sz val="10"/>
        <rFont val="Arial"/>
        <family val="2"/>
      </rPr>
      <t>(possibili più risposte)</t>
    </r>
  </si>
  <si>
    <t>PESCA MARITTIMA</t>
  </si>
  <si>
    <t>CHIMICO-FARMACEUTICO</t>
  </si>
  <si>
    <t>PIASTRELLE DI CERAMICA</t>
  </si>
  <si>
    <t>SOMMINISTRAZIONE DI LAVORO</t>
  </si>
  <si>
    <t>A.4.1   CCNL</t>
  </si>
  <si>
    <r>
      <t>E.X Nel 2024, quanti dipendenti (</t>
    </r>
    <r>
      <rPr>
        <b/>
        <u/>
        <sz val="10"/>
        <rFont val="Arial"/>
        <family val="2"/>
      </rPr>
      <t>compresi i dirigenti</t>
    </r>
    <r>
      <rPr>
        <b/>
        <sz val="10"/>
        <rFont val="Arial"/>
        <family val="2"/>
      </rPr>
      <t>) hanno partecipato ad almeno un’attività di formazione aziendale diversa da quella obbligatoria?</t>
    </r>
  </si>
  <si>
    <r>
      <t xml:space="preserve">dipendenti in forza
(media 2024 da </t>
    </r>
    <r>
      <rPr>
        <b/>
        <i/>
        <sz val="10"/>
        <color rgb="FFBF5B09"/>
        <rFont val="Arial"/>
        <family val="2"/>
      </rPr>
      <t>B.1</t>
    </r>
    <r>
      <rPr>
        <i/>
        <sz val="10"/>
        <color rgb="FFBF5B09"/>
        <rFont val="Arial"/>
        <family val="2"/>
      </rPr>
      <t>)</t>
    </r>
  </si>
  <si>
    <t>E)   CAPITALE UMANO  e  INTELLIGENZA ARTIFICIALE</t>
  </si>
  <si>
    <t>F)   POLITICHE AZIENDALI</t>
  </si>
  <si>
    <r>
      <t xml:space="preserve">D)   LAVORO AGILE / </t>
    </r>
    <r>
      <rPr>
        <b/>
        <i/>
        <sz val="14"/>
        <rFont val="Arial"/>
        <family val="2"/>
      </rPr>
      <t>SMART WORKING</t>
    </r>
  </si>
  <si>
    <t>C)   ORARI E ASSENZE DAL LAVORO</t>
  </si>
  <si>
    <t xml:space="preserve">B)   STRUTTURA E DINAMICA DELL'OCCUPAZIONE </t>
  </si>
  <si>
    <t>A)   INFORMAZIONI GENERALI SULL'IMPRESA</t>
  </si>
  <si>
    <t>cod cnel</t>
  </si>
  <si>
    <t>01</t>
  </si>
  <si>
    <t>02</t>
  </si>
  <si>
    <t>03</t>
  </si>
  <si>
    <t>05</t>
  </si>
  <si>
    <t>06</t>
  </si>
  <si>
    <t>07</t>
  </si>
  <si>
    <t>08</t>
  </si>
  <si>
    <t>09</t>
  </si>
  <si>
    <r>
      <t xml:space="preserve">Università (per didattica, ricerca, terza missione, </t>
    </r>
    <r>
      <rPr>
        <i/>
        <sz val="10"/>
        <color theme="1"/>
        <rFont val="Arial"/>
        <family val="2"/>
      </rPr>
      <t>placement</t>
    </r>
    <r>
      <rPr>
        <sz val="10"/>
        <color theme="1"/>
        <rFont val="Arial"/>
        <family val="2"/>
      </rPr>
      <t>)</t>
    </r>
  </si>
  <si>
    <r>
      <rPr>
        <b/>
        <i/>
        <u/>
        <sz val="11"/>
        <rFont val="Arial"/>
        <family val="2"/>
      </rPr>
      <t>Ore lavorabili</t>
    </r>
    <r>
      <rPr>
        <b/>
        <i/>
        <sz val="11"/>
        <rFont val="Arial"/>
        <family val="2"/>
      </rPr>
      <t>:     (366 - 104 - 9 - 33) x (40 - 60/60)/5 - 50 =</t>
    </r>
  </si>
  <si>
    <t>Miglioramento qualità e/o maggiore personalizzazione dei prodotti/servizi offerti</t>
  </si>
  <si>
    <r>
      <rPr>
        <b/>
        <sz val="9"/>
        <rFont val="Arial"/>
        <family val="2"/>
      </rPr>
      <t>Effetto atteso in futuro</t>
    </r>
    <r>
      <rPr>
        <b/>
        <sz val="10"/>
        <rFont val="Calibri"/>
        <family val="2"/>
        <scheme val="minor"/>
      </rPr>
      <t xml:space="preserve">
↓</t>
    </r>
  </si>
  <si>
    <r>
      <rPr>
        <b/>
        <sz val="9"/>
        <rFont val="Arial"/>
        <family val="2"/>
      </rPr>
      <t>Effetto né già riscontrato né atteso in futuro</t>
    </r>
    <r>
      <rPr>
        <b/>
        <sz val="10"/>
        <rFont val="Arial"/>
        <family val="2"/>
      </rPr>
      <t xml:space="preserve">
</t>
    </r>
    <r>
      <rPr>
        <b/>
        <sz val="10"/>
        <rFont val="Calibri"/>
        <family val="2"/>
      </rPr>
      <t>↓</t>
    </r>
  </si>
  <si>
    <t>…….............................................</t>
  </si>
  <si>
    <t>%</t>
  </si>
  <si>
    <t>......................................</t>
  </si>
  <si>
    <t>E.6 Quali sono le principali difficoltà che avete incontrato nell’adozione di soluzioni di Intelligenza Artificiale?</t>
  </si>
  <si>
    <t>E.7 Quali sono gli effetti riscontrati dall’introduzione dell’Intelligenza Artificiale nella sua azienda? Per ognuno, specificare se l'effetto è già visibile o è atteso in futuro o nessuna delle delle due opzioni.</t>
  </si>
  <si>
    <t>dirigenti</t>
  </si>
  <si>
    <t>quadri</t>
  </si>
  <si>
    <t>impiegati</t>
  </si>
  <si>
    <t>operai/intermedi</t>
  </si>
  <si>
    <t>Nessun criterio</t>
  </si>
  <si>
    <t>Obiettivi aziendali</t>
  </si>
  <si>
    <t>Obiettivi individuali</t>
  </si>
  <si>
    <t>Job evaluation/Classificazione dei ruoli</t>
  </si>
  <si>
    <t>Posizionamento rispetto al mercato di riferimento</t>
  </si>
  <si>
    <t>Anzianità di servizio</t>
  </si>
  <si>
    <t>Tasso di inflazione</t>
  </si>
  <si>
    <t>Altro</t>
  </si>
  <si>
    <t>Incremento  % (incrementi di merito e previsti dal CCNL)</t>
  </si>
  <si>
    <t xml:space="preserve">Le retribuzioni sono aumentate mediamente del </t>
  </si>
  <si>
    <t>%?</t>
  </si>
  <si>
    <t>Operai / Intermedi</t>
  </si>
  <si>
    <t>MEDIA PONDERATA</t>
  </si>
  <si>
    <t>Qualora il dato per categoria di dipendenti non fosse disponibile, indicare la media dell'azienda</t>
  </si>
  <si>
    <t>MEDIA AZIENDA</t>
  </si>
  <si>
    <t>no</t>
  </si>
  <si>
    <t>sì, solo premi variabili individuali</t>
  </si>
  <si>
    <t>sì, solo premi variabili collettivi</t>
  </si>
  <si>
    <t>sì, sia premi variabili collettivi che individuali</t>
  </si>
  <si>
    <t>Volume della produzione/n. dipendenti</t>
  </si>
  <si>
    <t>Fatturato o VA di bilancio/n. dipendenti</t>
  </si>
  <si>
    <t>MOL/VA di bilancio</t>
  </si>
  <si>
    <t>Indici di soddisfazione del cliente</t>
  </si>
  <si>
    <t>Diminuzione n. riparazioni, rilavorazioni</t>
  </si>
  <si>
    <t>Riduzione degli scarti di lavorazione</t>
  </si>
  <si>
    <t>Percentuale di rispetto dei tempi di consegna</t>
  </si>
  <si>
    <t>Rispetto previsioni di avanzamento lavori</t>
  </si>
  <si>
    <t>Modifiche organizzazione del lavoro</t>
  </si>
  <si>
    <r>
      <t>Lavoro agile (</t>
    </r>
    <r>
      <rPr>
        <i/>
        <sz val="10"/>
        <rFont val="Arial"/>
        <family val="2"/>
      </rPr>
      <t>smart working</t>
    </r>
    <r>
      <rPr>
        <sz val="10"/>
        <rFont val="Arial"/>
        <family val="2"/>
      </rPr>
      <t>)</t>
    </r>
  </si>
  <si>
    <t>Modifiche ai regimi di orario</t>
  </si>
  <si>
    <t>Rapporto costi effettivi/costi previsti</t>
  </si>
  <si>
    <t>Riduzione assenteismo</t>
  </si>
  <si>
    <t>Numero brevetti depositati</t>
  </si>
  <si>
    <t>Riduzione tempi sviluppo nuovi prodotti</t>
  </si>
  <si>
    <t>Riduzione dei consumi energetici</t>
  </si>
  <si>
    <t>Riduzione numero infortuni</t>
  </si>
  <si>
    <t>Riduzione tempi di attraversamento interni lavorazione</t>
  </si>
  <si>
    <t>Riduzione tempi di commessa</t>
  </si>
  <si>
    <t>….....</t>
  </si>
  <si>
    <t>Retribuzione Lorda su base annua (es. 20.000€)</t>
  </si>
  <si>
    <t>Magistrale</t>
  </si>
  <si>
    <t>Umanistica (lettere, filosofia, ecc.)</t>
  </si>
  <si>
    <t>Economico-giuridiche (Economia e commercio, Giurisprudenza, ecc.)</t>
  </si>
  <si>
    <t>Tecnico-Scientifiche (Ingegneria, Matematica, ecc.)</t>
  </si>
  <si>
    <t>Triennale</t>
  </si>
  <si>
    <t>Incremento  %</t>
  </si>
  <si>
    <t>Se sì, con quale rimborso mensile medio in caso di tirocini extracurriculari?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</si>
  <si>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</si>
  <si>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</si>
  <si>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</si>
  <si>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</si>
  <si>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</si>
  <si>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</si>
  <si>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</si>
  <si>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</si>
  <si>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</si>
  <si>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</si>
  <si>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</si>
  <si>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</si>
  <si>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</si>
  <si>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</si>
  <si>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</si>
  <si>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</si>
  <si>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</si>
  <si>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</si>
  <si>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</si>
  <si>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</si>
  <si>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</si>
  <si>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</si>
  <si>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</si>
  <si>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</si>
  <si>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35</t>
  </si>
  <si>
    <t>36</t>
  </si>
  <si>
    <t>37</t>
  </si>
  <si>
    <t>38</t>
  </si>
  <si>
    <t>39</t>
  </si>
  <si>
    <t>41</t>
  </si>
  <si>
    <t>42</t>
  </si>
  <si>
    <t>43</t>
  </si>
  <si>
    <t>45</t>
  </si>
  <si>
    <t>46</t>
  </si>
  <si>
    <t>47</t>
  </si>
  <si>
    <t>49</t>
  </si>
  <si>
    <t>50</t>
  </si>
  <si>
    <t>51</t>
  </si>
  <si>
    <t>52</t>
  </si>
  <si>
    <t>53</t>
  </si>
  <si>
    <t>55</t>
  </si>
  <si>
    <t>56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</si>
  <si>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</si>
  <si>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</si>
  <si>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</si>
  <si>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</si>
  <si>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</si>
  <si>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</si>
  <si>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</si>
  <si>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</si>
  <si>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</si>
  <si>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68</t>
  </si>
  <si>
    <t>69</t>
  </si>
  <si>
    <t>70</t>
  </si>
  <si>
    <t>71</t>
  </si>
  <si>
    <t>72</t>
  </si>
  <si>
    <t>73</t>
  </si>
  <si>
    <t>74</t>
  </si>
  <si>
    <t>75</t>
  </si>
  <si>
    <t>77</t>
  </si>
  <si>
    <t>78</t>
  </si>
  <si>
    <t>79</t>
  </si>
  <si>
    <t>80</t>
  </si>
  <si>
    <t>81</t>
  </si>
  <si>
    <t>82</t>
  </si>
  <si>
    <t>84</t>
  </si>
  <si>
    <t>85</t>
  </si>
  <si>
    <t>86</t>
  </si>
  <si>
    <t>87</t>
  </si>
  <si>
    <t>88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</si>
  <si>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</si>
  <si>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</si>
  <si>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</si>
  <si>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</si>
  <si>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</si>
  <si>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</si>
  <si>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</si>
  <si>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</si>
  <si>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</si>
  <si>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</si>
  <si>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Questionario versione</t>
  </si>
  <si>
    <t>di cui
con contratto:</t>
  </si>
  <si>
    <t>- a tempo indeterminato</t>
  </si>
  <si>
    <t>- a tempo determinato</t>
  </si>
  <si>
    <t>- di apprendistato</t>
  </si>
  <si>
    <t>di cui in precedenza con contratto:</t>
  </si>
  <si>
    <t>trasformazioni complessive</t>
  </si>
  <si>
    <t>a tempo determinato</t>
  </si>
  <si>
    <t>di somministrazione</t>
  </si>
  <si>
    <t>TOTALE TRASFORMAZIONI</t>
  </si>
  <si>
    <t>TOTALE</t>
  </si>
  <si>
    <t>B.5. Numero di trasformazioni a tempo indeterminato nel 2024</t>
  </si>
  <si>
    <t>G) STRUTTURA DELL'OCCUPAZIONE PER LIVELLO DI ISTRUZIONE</t>
  </si>
  <si>
    <t>G.1 Indicare la quota % di dipendenti al 31.12.2024 con laurea o titolo di studio superiore</t>
  </si>
  <si>
    <r>
      <t>E.8 Nel 2024, quanti dipendenti (</t>
    </r>
    <r>
      <rPr>
        <b/>
        <u/>
        <sz val="10"/>
        <rFont val="Arial"/>
        <family val="2"/>
      </rPr>
      <t>compresi i dirigenti</t>
    </r>
    <r>
      <rPr>
        <b/>
        <sz val="10"/>
        <rFont val="Arial"/>
        <family val="2"/>
      </rPr>
      <t>) hanno partecipato ad almeno un’attività di formazione aziendale diversa da quella obbligatoria?</t>
    </r>
  </si>
  <si>
    <t>Costituzione Osservatorio aziendale (art. 46 CCNL)</t>
  </si>
  <si>
    <t>Costituzione Comitato per lo scenario economico (art. 46 CCNL)</t>
  </si>
  <si>
    <t>Costituzione Fondo bilaterale per il sostegno al reddito (art. 60 CCNL)</t>
  </si>
  <si>
    <t>Accordo su sicurezza lavoratori e salvaguardia impianti (art. 67 CCNL)</t>
  </si>
  <si>
    <t>Definizione attività stagionali (art. 3 CCNL)</t>
  </si>
  <si>
    <t xml:space="preserve">Utilizzazione del conto ore per finalità e modalità aggiuntive rispetto a quanto previsto dal CCNL (art. 8 CCNL) </t>
  </si>
  <si>
    <t>Nessuna delle precedenti</t>
  </si>
  <si>
    <t>H) POLITICHE RETRIBUTIVE</t>
  </si>
  <si>
    <t>H.1 L'impresa ha una struttura di politica retributiva formalizzata?</t>
  </si>
  <si>
    <t>H.2 Quali criteri vengono utilizzati per aumentare la RAL (Retribuzione Annua Lorda)?</t>
  </si>
  <si>
    <t>H.3 Quale prevede sarà, nel 2025, l'incremento medio della RAL (Retribuzione Annua Lorda) per ciascuna categoria di dipendenti?</t>
  </si>
  <si>
    <t>H.4 L'impresa riconosce un premio variabile?</t>
  </si>
  <si>
    <t xml:space="preserve">H.5 Quali sono gli indicatori (di produttività, redditività, efficienza, qualità o innovazione) sulla base dei quali vengono erogati i premi variabili?
</t>
  </si>
  <si>
    <t>H.6 Indicare la retribuzione d'ingresso per neolaureati alla prima esperienza di lavoro distinguendo la laurea triennale dalla magistrale e quest'ultima per indirizzi generali</t>
  </si>
  <si>
    <t>H.7 Qual è indicativamente la percentuale di incremento dopo il primo anno?</t>
  </si>
  <si>
    <t>H.8 Nel 2024 l'azienda  ha avuto stagisti?</t>
  </si>
  <si>
    <t>F.1.2. Se l’azienda applica il CCNL per gli addetti all’industria chimica, chimico-farmaceutica, delle fibre chimiche e dei settori abrasivi, lubrificanti e GPL, indicare quali tematiche sono state affrontate con la contrattazione aziendale (anche negli anni precedenti al 2024):</t>
  </si>
  <si>
    <t>ASSOLOMBARDA</t>
  </si>
  <si>
    <t>H - SUPPORTO ALLA GENITORIALITÀ</t>
  </si>
  <si>
    <t>LEGENDA</t>
  </si>
  <si>
    <r>
      <rPr>
        <b/>
        <sz val="10"/>
        <color theme="1"/>
        <rFont val="Arial"/>
        <family val="2"/>
      </rPr>
      <t>Congedo di maternità</t>
    </r>
    <r>
      <rPr>
        <sz val="10"/>
        <color theme="1"/>
        <rFont val="Arial"/>
        <family val="2"/>
      </rPr>
      <t>: periodo obbligatorio di astensione per le madri in prossimità del parto (5 mesi, retribuito all'80% dello stipendio).</t>
    </r>
  </si>
  <si>
    <r>
      <rPr>
        <b/>
        <sz val="10"/>
        <color theme="1"/>
        <rFont val="Arial"/>
        <family val="2"/>
      </rPr>
      <t>Congedo di paternità</t>
    </r>
    <r>
      <rPr>
        <sz val="10"/>
        <color theme="1"/>
        <rFont val="Arial"/>
        <family val="2"/>
      </rPr>
      <t>: periodo obbligatorio di astensione per i padri (10 giorni, retribuito al 100% dello stipendio).</t>
    </r>
  </si>
  <si>
    <r>
      <rPr>
        <b/>
        <sz val="10"/>
        <color theme="1"/>
        <rFont val="Arial"/>
        <family val="2"/>
      </rPr>
      <t>Congedo parentale</t>
    </r>
    <r>
      <rPr>
        <sz val="10"/>
        <color theme="1"/>
        <rFont val="Arial"/>
        <family val="2"/>
      </rPr>
      <t>: periodo facoltativo di astensione disponibile per entrambi i genitori, della durata massima di 6 mesi per ciascun genitore, con un massimo complessivo di 10 mesi (o 11 mesi se il padre utilizza almeno 3 mesi). Il congedo parentale è retribuito al 30% dello stipendio.</t>
    </r>
  </si>
  <si>
    <t xml:space="preserve">H.1 A supporto della genitorialità l'impresa prevede la possibilità di congedi con condizioni più favorevoli rispetto a quanto previsto dalla legge e dal CCNL ed integrate economicamente tra il 30% e il 100%? </t>
  </si>
  <si>
    <t>H.1a Se sì, selezioni tutte le opzioni applicabili - tra quelle proposte - e specifichi per ognuna l’oggetto dell’ampliamento (durata e/o indennità)</t>
  </si>
  <si>
    <t>Durata</t>
  </si>
  <si>
    <t>Indennità</t>
  </si>
  <si>
    <r>
      <t xml:space="preserve">Per congedo di </t>
    </r>
    <r>
      <rPr>
        <b/>
        <sz val="10"/>
        <color theme="1"/>
        <rFont val="Arial"/>
        <family val="2"/>
      </rPr>
      <t>maternità</t>
    </r>
  </si>
  <si>
    <t>mat</t>
  </si>
  <si>
    <r>
      <t xml:space="preserve">Per congedo di </t>
    </r>
    <r>
      <rPr>
        <b/>
        <sz val="10"/>
        <color theme="1"/>
        <rFont val="Arial"/>
        <family val="2"/>
      </rPr>
      <t>paternità</t>
    </r>
  </si>
  <si>
    <t>pat</t>
  </si>
  <si>
    <r>
      <t xml:space="preserve">Per </t>
    </r>
    <r>
      <rPr>
        <b/>
        <sz val="10"/>
        <color theme="1"/>
        <rFont val="Arial"/>
        <family val="2"/>
      </rPr>
      <t>congedo parentale</t>
    </r>
  </si>
  <si>
    <t>par.</t>
  </si>
  <si>
    <t>H.2 L’impresa prevede condizioni di miglior favore a supporto della genitorialità in tema di orario lavorativo flessibile/smart working?</t>
  </si>
  <si>
    <r>
      <t xml:space="preserve">H.2a Se sì, quali? </t>
    </r>
    <r>
      <rPr>
        <sz val="10"/>
        <color theme="1"/>
        <rFont val="Arial"/>
        <family val="2"/>
      </rPr>
      <t>(selezioni tutte le opzioni applicabili)</t>
    </r>
  </si>
  <si>
    <t>Smart working</t>
  </si>
  <si>
    <t>Flessibilità di orario di ingresso</t>
  </si>
  <si>
    <t>Flessibilità di orario di uscita</t>
  </si>
  <si>
    <t>smart</t>
  </si>
  <si>
    <t>fless entrata</t>
  </si>
  <si>
    <t>fless uscita</t>
  </si>
  <si>
    <t>Dirigenti e quadri</t>
  </si>
  <si>
    <t>dir e qua</t>
  </si>
  <si>
    <t>Impiegati e operai</t>
  </si>
  <si>
    <t>imp e op</t>
  </si>
  <si>
    <t>H.3 In che misura concorda che l’integrazione da parte dell’azienda dei seguenti istituti e la promozione del loro utilizzo siano strumenti efficaci per attrarre e trattenere talenti?</t>
  </si>
  <si>
    <t>Decisamente 
d'accordo</t>
  </si>
  <si>
    <t>D'accordo</t>
  </si>
  <si>
    <t>In disaccordo</t>
  </si>
  <si>
    <t>Decisamente in disaccordo</t>
  </si>
  <si>
    <t>dec acc</t>
  </si>
  <si>
    <t>acc</t>
  </si>
  <si>
    <t>disacc</t>
  </si>
  <si>
    <t>dec disacc</t>
  </si>
  <si>
    <r>
      <t xml:space="preserve">Congedo di </t>
    </r>
    <r>
      <rPr>
        <b/>
        <sz val="10"/>
        <color theme="1"/>
        <rFont val="Arial"/>
        <family val="2"/>
      </rPr>
      <t>maternità</t>
    </r>
  </si>
  <si>
    <t>Congedo di maternità</t>
  </si>
  <si>
    <r>
      <t xml:space="preserve">Congedo di </t>
    </r>
    <r>
      <rPr>
        <b/>
        <sz val="10"/>
        <color theme="1"/>
        <rFont val="Arial"/>
        <family val="2"/>
      </rPr>
      <t>paternità</t>
    </r>
  </si>
  <si>
    <t>Congedo di paternità</t>
  </si>
  <si>
    <r>
      <t xml:space="preserve">Congedo </t>
    </r>
    <r>
      <rPr>
        <b/>
        <sz val="10"/>
        <color theme="1"/>
        <rFont val="Arial"/>
        <family val="2"/>
      </rPr>
      <t>parentale</t>
    </r>
  </si>
  <si>
    <t>Congedo parentale</t>
  </si>
  <si>
    <t>Orario lavorativo flessibile</t>
  </si>
  <si>
    <t>H.4 Quale effetto ritiene che l’utilizzo dei seguenti istituti da parte dei dipendenti possa avere sulla loro produttività?</t>
  </si>
  <si>
    <t>Aumento</t>
  </si>
  <si>
    <t>Nessuno</t>
  </si>
  <si>
    <t>Diminuzione</t>
  </si>
  <si>
    <t>H.5 Quanti dipendenti dell’azienda hanno meno di 40 anni?</t>
  </si>
  <si>
    <t>di cui donne:</t>
  </si>
  <si>
    <t>H.6 Nel corso del 2024 quanti dipendenti hanno utilizzato i congedi legati alla genitorialità e per quanti giorni?</t>
  </si>
  <si>
    <t>N° di dipendenti</t>
  </si>
  <si>
    <t>N° complessivo di giorni
(sommare quelli di tutti i beneficiari)</t>
  </si>
  <si>
    <r>
      <rPr>
        <b/>
        <sz val="10"/>
        <color theme="1"/>
        <rFont val="Arial"/>
        <family val="2"/>
      </rPr>
      <t>Congedo parentale</t>
    </r>
    <r>
      <rPr>
        <sz val="10"/>
        <color theme="1"/>
        <rFont val="Arial"/>
        <family val="2"/>
      </rPr>
      <t xml:space="preserve"> da parte delle madri</t>
    </r>
  </si>
  <si>
    <r>
      <rPr>
        <b/>
        <sz val="10"/>
        <color theme="1"/>
        <rFont val="Arial"/>
        <family val="2"/>
      </rPr>
      <t>Congedo parentale</t>
    </r>
    <r>
      <rPr>
        <sz val="10"/>
        <color theme="1"/>
        <rFont val="Arial"/>
        <family val="2"/>
      </rPr>
      <t xml:space="preserve"> da parte dei padri</t>
    </r>
  </si>
  <si>
    <r>
      <t xml:space="preserve">H.7 Quali dei seguenti servizi sono presenti in azienda? </t>
    </r>
    <r>
      <rPr>
        <sz val="10"/>
        <color theme="1"/>
        <rFont val="Arial"/>
        <family val="2"/>
      </rPr>
      <t>(possibili più risposte)</t>
    </r>
  </si>
  <si>
    <r>
      <t xml:space="preserve">Programmi di </t>
    </r>
    <r>
      <rPr>
        <b/>
        <sz val="10"/>
        <color theme="1"/>
        <rFont val="Arial"/>
        <family val="2"/>
      </rPr>
      <t>rientro al lavoro</t>
    </r>
    <r>
      <rPr>
        <sz val="10"/>
        <color theme="1"/>
        <rFont val="Arial"/>
        <family val="2"/>
      </rPr>
      <t xml:space="preserve"> (re-onboarding)</t>
    </r>
  </si>
  <si>
    <t>re-onboarding</t>
  </si>
  <si>
    <r>
      <rPr>
        <b/>
        <sz val="10"/>
        <color theme="1"/>
        <rFont val="Arial"/>
        <family val="2"/>
      </rPr>
      <t>Asilo nido</t>
    </r>
    <r>
      <rPr>
        <sz val="10"/>
        <color theme="1"/>
        <rFont val="Arial"/>
        <family val="2"/>
      </rPr>
      <t xml:space="preserve"> aziendale</t>
    </r>
  </si>
  <si>
    <t>Asilo nido aziendale</t>
  </si>
  <si>
    <r>
      <rPr>
        <b/>
        <sz val="10"/>
        <color theme="1"/>
        <rFont val="Arial"/>
        <family val="2"/>
      </rPr>
      <t xml:space="preserve">Scuola d’infanzia </t>
    </r>
    <r>
      <rPr>
        <sz val="10"/>
        <color theme="1"/>
        <rFont val="Arial"/>
        <family val="2"/>
      </rPr>
      <t>aziendale</t>
    </r>
  </si>
  <si>
    <t>Scuola d’infanzia aziendale</t>
  </si>
  <si>
    <r>
      <t>Adesione a progetti per la creazione di sistemi di</t>
    </r>
    <r>
      <rPr>
        <b/>
        <sz val="10"/>
        <color theme="1"/>
        <rFont val="Arial"/>
        <family val="2"/>
      </rPr>
      <t xml:space="preserve"> asilo nido diffusi</t>
    </r>
  </si>
  <si>
    <t>Asilo nido diffusi</t>
  </si>
  <si>
    <r>
      <rPr>
        <b/>
        <sz val="10"/>
        <color theme="1"/>
        <rFont val="Arial"/>
        <family val="2"/>
      </rPr>
      <t>Assicurazione sanitaria</t>
    </r>
    <r>
      <rPr>
        <sz val="10"/>
        <color theme="1"/>
        <rFont val="Arial"/>
        <family val="2"/>
      </rPr>
      <t xml:space="preserve"> per familiari</t>
    </r>
  </si>
  <si>
    <t>Assicurazione sanitaria per familiari</t>
  </si>
  <si>
    <r>
      <t>Sussidi per</t>
    </r>
    <r>
      <rPr>
        <b/>
        <sz val="10"/>
        <color theme="1"/>
        <rFont val="Arial"/>
        <family val="2"/>
      </rPr>
      <t xml:space="preserve"> asilo nido esterno</t>
    </r>
  </si>
  <si>
    <t>Sussidi per asilo nido esterno</t>
  </si>
  <si>
    <r>
      <t>Sussidi per l’</t>
    </r>
    <r>
      <rPr>
        <b/>
        <sz val="10"/>
        <color theme="1"/>
        <rFont val="Arial"/>
        <family val="2"/>
      </rPr>
      <t>assistenza alla prima infanzia</t>
    </r>
  </si>
  <si>
    <t>Sussidi per l’assistenza</t>
  </si>
  <si>
    <r>
      <t xml:space="preserve">Sussidi per </t>
    </r>
    <r>
      <rPr>
        <b/>
        <sz val="10"/>
        <color theme="1"/>
        <rFont val="Arial"/>
        <family val="2"/>
      </rPr>
      <t>campi estivi</t>
    </r>
  </si>
  <si>
    <t>Sussidi per campi estivi</t>
  </si>
  <si>
    <r>
      <t xml:space="preserve">Sussidi per le </t>
    </r>
    <r>
      <rPr>
        <b/>
        <sz val="10"/>
        <color theme="1"/>
        <rFont val="Arial"/>
        <family val="2"/>
      </rPr>
      <t>spese in istruzione</t>
    </r>
  </si>
  <si>
    <t>Sussidi per le spese in istruzione</t>
  </si>
  <si>
    <r>
      <t xml:space="preserve">Le domande della sezione successiva hanno lo scopo di raccogliere la </t>
    </r>
    <r>
      <rPr>
        <b/>
        <i/>
        <sz val="11"/>
        <color theme="1"/>
        <rFont val="Arial"/>
        <family val="2"/>
      </rPr>
      <t>percezione delle aziende</t>
    </r>
    <r>
      <rPr>
        <i/>
        <sz val="11"/>
        <color theme="1"/>
        <rFont val="Arial"/>
        <family val="2"/>
      </rPr>
      <t xml:space="preserve"> associate sui temi del supporto alla genitorialità e, in particolare, sugli strumenti del congedo di maternità, congedo di paternità, congedo parentale, orario flessibile, smart working. </t>
    </r>
    <r>
      <rPr>
        <b/>
        <i/>
        <sz val="11"/>
        <color rgb="FFFF0000"/>
        <rFont val="Arial"/>
        <family val="2"/>
      </rPr>
      <t>Le valutazioni che verranno espresse verranno elaborate ad esclusivo uso interno, fermo restando l’eliminazione di qualsiasi riferimento a compilatori ed aziende.</t>
    </r>
    <r>
      <rPr>
        <i/>
        <sz val="11"/>
        <color theme="1"/>
        <rFont val="Arial"/>
        <family val="2"/>
      </rPr>
      <t xml:space="preserve"> </t>
    </r>
  </si>
  <si>
    <r>
      <t xml:space="preserve">A) Per quanto riguarda l’istituto del </t>
    </r>
    <r>
      <rPr>
        <b/>
        <u/>
        <sz val="10"/>
        <color theme="1"/>
        <rFont val="Arial"/>
        <family val="2"/>
      </rPr>
      <t>congedo di paternità</t>
    </r>
    <r>
      <rPr>
        <b/>
        <sz val="10"/>
        <color theme="1"/>
        <rFont val="Arial"/>
        <family val="2"/>
      </rPr>
      <t xml:space="preserve">, su quali delle seguenti affermazioni è d’accordo? </t>
    </r>
    <r>
      <rPr>
        <sz val="10"/>
        <color theme="1"/>
        <rFont val="Arial"/>
        <family val="2"/>
      </rPr>
      <t>(Indichi in che misura per ciascuna affermazione)</t>
    </r>
  </si>
  <si>
    <t>Decisamente 
in disaccordo</t>
  </si>
  <si>
    <t>dec disac</t>
  </si>
  <si>
    <r>
      <t>I dipendenti non hanno sufficienti</t>
    </r>
    <r>
      <rPr>
        <b/>
        <i/>
        <sz val="10"/>
        <color theme="1"/>
        <rFont val="Arial"/>
        <family val="2"/>
      </rPr>
      <t xml:space="preserve"> informazioni sull’istituto</t>
    </r>
  </si>
  <si>
    <t>I dipendenti non hanno sufficienti informazioni sull’istituto</t>
  </si>
  <si>
    <r>
      <t xml:space="preserve">L’istituto </t>
    </r>
    <r>
      <rPr>
        <b/>
        <i/>
        <sz val="10"/>
        <color theme="1"/>
        <rFont val="Arial"/>
        <family val="2"/>
      </rPr>
      <t xml:space="preserve">mette in discussione i ruoli tradizionali </t>
    </r>
    <r>
      <rPr>
        <i/>
        <sz val="10"/>
        <color theme="1"/>
        <rFont val="Arial"/>
        <family val="2"/>
      </rPr>
      <t>all’interno della coppia</t>
    </r>
  </si>
  <si>
    <t>L’istituto mette in discussione i ruoli tradizionali all’interno della coppia</t>
  </si>
  <si>
    <r>
      <t xml:space="preserve">I potenziali beneficiari possono temere il </t>
    </r>
    <r>
      <rPr>
        <b/>
        <i/>
        <sz val="10"/>
        <color theme="1"/>
        <rFont val="Arial"/>
        <family val="2"/>
      </rPr>
      <t>giudizio dei colleghi</t>
    </r>
  </si>
  <si>
    <t>I potenziali beneficiari possono temere il giudizio dei colleghi</t>
  </si>
  <si>
    <r>
      <rPr>
        <b/>
        <i/>
        <sz val="10"/>
        <color theme="1"/>
        <rFont val="Arial"/>
        <family val="2"/>
      </rPr>
      <t>Sostituire un lavoratore in congedo</t>
    </r>
    <r>
      <rPr>
        <i/>
        <sz val="10"/>
        <color theme="1"/>
        <rFont val="Arial"/>
        <family val="2"/>
      </rPr>
      <t xml:space="preserve"> crea difficoltà alle aziende</t>
    </r>
  </si>
  <si>
    <t>Sostituire un lavoratore in congedo crea difficoltà alle aziende</t>
  </si>
  <si>
    <t>B) In che misura concorda che l’utilizzo dei seguenti istituti da parte dei dipendenti possa avere delle ripercussioni sulla loro carriera?</t>
  </si>
  <si>
    <r>
      <t xml:space="preserve">Congedo di </t>
    </r>
    <r>
      <rPr>
        <b/>
        <i/>
        <sz val="10"/>
        <color theme="1"/>
        <rFont val="Arial"/>
        <family val="2"/>
      </rPr>
      <t>maternità</t>
    </r>
  </si>
  <si>
    <r>
      <t xml:space="preserve">Congedo di </t>
    </r>
    <r>
      <rPr>
        <b/>
        <i/>
        <sz val="10"/>
        <color theme="1"/>
        <rFont val="Arial"/>
        <family val="2"/>
      </rPr>
      <t>paternità</t>
    </r>
  </si>
  <si>
    <r>
      <t xml:space="preserve">Congedo </t>
    </r>
    <r>
      <rPr>
        <b/>
        <i/>
        <sz val="10"/>
        <color theme="1"/>
        <rFont val="Arial"/>
        <family val="2"/>
      </rPr>
      <t>parentale</t>
    </r>
  </si>
  <si>
    <t>C) In che misura concorda che l’utilizzo dei seguenti istituti possa ingenerare nei dipendenti la percezione di ripercussioni sulla loro carriera?</t>
  </si>
  <si>
    <t>Fine del questionario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</si>
</sst>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"/>
    <numFmt numFmtId="165" formatCode="0.0%"/>
    <numFmt numFmtId="166" formatCode="0.0"/>
    <numFmt numFmtId="167" formatCode="_-* #,##0_-;\-* #,##0_-;_-* &quot;-&quot;??_-;_-@_-"/>
    <numFmt numFmtId="168" formatCode="#,##0\ &quot;€&quot;"/>
  </numFmts>
  <fonts count="1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indexed="8"/>
      <name val="Arial"/>
      <family val="2"/>
    </font>
    <font>
      <b/>
      <sz val="16"/>
      <color indexed="56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2"/>
      <color indexed="56"/>
      <name val="Arial"/>
      <family val="2"/>
    </font>
    <font>
      <sz val="10"/>
      <color indexed="9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i/>
      <sz val="10"/>
      <name val="Arial"/>
      <family val="2"/>
    </font>
    <font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3300"/>
      <name val="Calibri"/>
      <family val="2"/>
      <scheme val="minor"/>
    </font>
    <font>
      <b/>
      <i/>
      <sz val="10"/>
      <color rgb="FFFF0000"/>
      <name val="Arial"/>
      <family val="2"/>
    </font>
    <font>
      <sz val="11"/>
      <color theme="4" tint="0.39997558519241921"/>
      <name val="Calibri"/>
      <family val="2"/>
      <scheme val="minor"/>
    </font>
    <font>
      <sz val="11"/>
      <color theme="4" tint="0.39997558519241921"/>
      <name val="Arial"/>
      <family val="2"/>
    </font>
    <font>
      <b/>
      <sz val="10"/>
      <color theme="4" tint="0.39997558519241921"/>
      <name val="Arial"/>
      <family val="2"/>
    </font>
    <font>
      <sz val="10"/>
      <color theme="4" tint="0.39997558519241921"/>
      <name val="Arial"/>
      <family val="2"/>
    </font>
    <font>
      <i/>
      <u/>
      <sz val="10"/>
      <color theme="4" tint="0.39997558519241921"/>
      <name val="Arial"/>
      <family val="2"/>
    </font>
    <font>
      <i/>
      <u/>
      <sz val="11"/>
      <color theme="4" tint="0.39997558519241921"/>
      <name val="Calibri"/>
      <family val="2"/>
      <scheme val="minor"/>
    </font>
    <font>
      <sz val="9"/>
      <color theme="4" tint="0.39997558519241921"/>
      <name val="Arial"/>
      <family val="2"/>
    </font>
    <font>
      <b/>
      <i/>
      <sz val="9"/>
      <color theme="4" tint="0.39997558519241921"/>
      <name val="Arial"/>
      <family val="2"/>
    </font>
    <font>
      <i/>
      <sz val="10"/>
      <color theme="4" tint="0.39997558519241921"/>
      <name val="Arial"/>
      <family val="2"/>
    </font>
    <font>
      <b/>
      <i/>
      <sz val="12"/>
      <color theme="4" tint="0.39997558519241921"/>
      <name val="Arial"/>
      <family val="2"/>
    </font>
    <font>
      <sz val="10"/>
      <color theme="0"/>
      <name val="Arial"/>
      <family val="2"/>
    </font>
    <font>
      <sz val="11"/>
      <name val="Calibri"/>
      <family val="2"/>
      <scheme val="minor"/>
    </font>
    <font>
      <i/>
      <u/>
      <sz val="10"/>
      <name val="Arial"/>
      <family val="2"/>
    </font>
    <font>
      <b/>
      <i/>
      <sz val="10"/>
      <name val="Arial"/>
      <family val="2"/>
    </font>
    <font>
      <sz val="8"/>
      <color indexed="8"/>
      <name val="Tahoma"/>
      <family val="2"/>
    </font>
    <font>
      <b/>
      <u/>
      <sz val="10"/>
      <name val="Arial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theme="0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i/>
      <sz val="10"/>
      <color theme="1"/>
      <name val="Arial"/>
      <family val="2"/>
    </font>
    <font>
      <sz val="9"/>
      <color rgb="FFFF0000"/>
      <name val="Arial"/>
      <family val="2"/>
    </font>
    <font>
      <b/>
      <i/>
      <sz val="12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1"/>
      <color rgb="FF0000FF"/>
      <name val="Calibri"/>
      <family val="2"/>
      <scheme val="minor"/>
    </font>
    <font>
      <i/>
      <sz val="10"/>
      <color rgb="FFFF0000"/>
      <name val="Arial"/>
      <family val="2"/>
    </font>
    <font>
      <b/>
      <sz val="10"/>
      <color theme="0"/>
      <name val="Arial"/>
      <family val="2"/>
    </font>
    <font>
      <b/>
      <u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i/>
      <sz val="8"/>
      <color rgb="FFFF0000"/>
      <name val="Arial"/>
      <family val="2"/>
    </font>
    <font>
      <sz val="14"/>
      <color rgb="FFFF0000"/>
      <name val="Arial"/>
      <family val="2"/>
    </font>
    <font>
      <u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vertAlign val="superscript"/>
      <sz val="9"/>
      <color theme="1"/>
      <name val="Arial"/>
      <family val="2"/>
    </font>
    <font>
      <i/>
      <sz val="8"/>
      <color theme="1"/>
      <name val="Arial"/>
      <family val="2"/>
    </font>
    <font>
      <b/>
      <sz val="11"/>
      <color theme="1"/>
      <name val="Arial"/>
      <family val="2"/>
    </font>
    <font>
      <i/>
      <sz val="9"/>
      <color theme="1"/>
      <name val="Arial"/>
      <family val="2"/>
    </font>
    <font>
      <b/>
      <sz val="12"/>
      <color rgb="FFC00000"/>
      <name val="Arial"/>
      <family val="2"/>
    </font>
    <font>
      <vertAlign val="superscript"/>
      <sz val="10"/>
      <name val="Arial"/>
      <family val="2"/>
    </font>
    <font>
      <b/>
      <sz val="12"/>
      <color rgb="FF008000"/>
      <name val="Arial"/>
      <family val="2"/>
    </font>
    <font>
      <b/>
      <sz val="12"/>
      <color theme="6" tint="-0.249977111117893"/>
      <name val="Arial"/>
      <family val="2"/>
    </font>
    <font>
      <sz val="9"/>
      <name val="Arial"/>
      <family val="2"/>
    </font>
    <font>
      <b/>
      <i/>
      <sz val="14"/>
      <name val="Arial"/>
      <family val="2"/>
    </font>
    <font>
      <sz val="9"/>
      <color theme="0"/>
      <name val="Arial"/>
      <family val="2"/>
    </font>
    <font>
      <b/>
      <sz val="11"/>
      <color theme="0"/>
      <name val="Arial"/>
      <family val="2"/>
    </font>
    <font>
      <b/>
      <i/>
      <sz val="11"/>
      <color theme="1"/>
      <name val="Arial"/>
      <family val="2"/>
    </font>
    <font>
      <b/>
      <sz val="12"/>
      <color rgb="FF0000FF"/>
      <name val="Arial"/>
      <family val="2"/>
    </font>
    <font>
      <i/>
      <sz val="9"/>
      <color rgb="FFFF0000"/>
      <name val="Arial"/>
      <family val="2"/>
    </font>
    <font>
      <i/>
      <sz val="10"/>
      <color theme="9" tint="-0.249977111117893"/>
      <name val="Arial"/>
      <family val="2"/>
    </font>
    <font>
      <sz val="8.5"/>
      <color rgb="FFFF0000"/>
      <name val="Arial"/>
      <family val="2"/>
    </font>
    <font>
      <sz val="11"/>
      <color theme="3"/>
      <name val="Arial"/>
      <family val="2"/>
    </font>
    <font>
      <b/>
      <sz val="14"/>
      <color theme="3"/>
      <name val="Arial"/>
      <family val="2"/>
    </font>
    <font>
      <b/>
      <sz val="11"/>
      <color theme="3"/>
      <name val="Arial"/>
      <family val="2"/>
    </font>
    <font>
      <i/>
      <sz val="11"/>
      <color theme="0"/>
      <name val="Arial"/>
      <family val="2"/>
    </font>
    <font>
      <b/>
      <i/>
      <sz val="11"/>
      <color theme="0"/>
      <name val="Arial"/>
      <family val="2"/>
    </font>
    <font>
      <sz val="11"/>
      <color theme="0"/>
      <name val="Arial"/>
      <family val="2"/>
    </font>
    <font>
      <b/>
      <u/>
      <sz val="11"/>
      <name val="Arial"/>
      <family val="2"/>
    </font>
    <font>
      <b/>
      <i/>
      <sz val="11"/>
      <name val="Arial"/>
      <family val="2"/>
    </font>
    <font>
      <b/>
      <i/>
      <u/>
      <sz val="11"/>
      <name val="Arial"/>
      <family val="2"/>
    </font>
    <font>
      <b/>
      <sz val="11"/>
      <name val="Arial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b/>
      <i/>
      <u/>
      <sz val="10"/>
      <color theme="1"/>
      <name val="Arial"/>
      <family val="2"/>
    </font>
    <font>
      <b/>
      <u/>
      <sz val="11"/>
      <color theme="1"/>
      <name val="Arial"/>
      <family val="2"/>
    </font>
    <font>
      <u/>
      <sz val="11"/>
      <color theme="1"/>
      <name val="Arial"/>
      <family val="2"/>
    </font>
    <font>
      <b/>
      <sz val="10"/>
      <color rgb="FFFF0000"/>
      <name val="Arial"/>
      <family val="2"/>
    </font>
    <font>
      <b/>
      <i/>
      <u/>
      <sz val="10"/>
      <name val="Arial"/>
      <family val="2"/>
    </font>
    <font>
      <i/>
      <u/>
      <sz val="10"/>
      <color theme="1"/>
      <name val="Arial"/>
      <family val="2"/>
    </font>
    <font>
      <b/>
      <sz val="8"/>
      <color rgb="FFFF0000"/>
      <name val="Arial"/>
      <family val="2"/>
    </font>
    <font>
      <sz val="8"/>
      <color indexed="10"/>
      <name val="Arial"/>
      <family val="2"/>
    </font>
    <font>
      <i/>
      <sz val="10"/>
      <color rgb="FF0000FF"/>
      <name val="Arial"/>
      <family val="2"/>
    </font>
    <font>
      <sz val="10"/>
      <color rgb="FF0000FF"/>
      <name val="Arial"/>
      <family val="2"/>
    </font>
    <font>
      <sz val="8"/>
      <color rgb="FF0000FF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sz val="11"/>
      <color rgb="FF00B0F0"/>
      <name val="Arial"/>
      <family val="2"/>
    </font>
    <font>
      <b/>
      <sz val="11"/>
      <color rgb="FF00B0F0"/>
      <name val="Arial"/>
      <family val="2"/>
    </font>
    <font>
      <i/>
      <sz val="9"/>
      <color rgb="FFBF5B09"/>
      <name val="Arial"/>
      <family val="2"/>
    </font>
    <font>
      <i/>
      <sz val="10"/>
      <color rgb="FFBF5B09"/>
      <name val="Arial"/>
      <family val="2"/>
    </font>
    <font>
      <b/>
      <i/>
      <sz val="10"/>
      <color rgb="FFBF5B09"/>
      <name val="Arial"/>
      <family val="2"/>
    </font>
    <font>
      <u/>
      <sz val="9"/>
      <name val="Arial"/>
      <family val="2"/>
    </font>
    <font>
      <b/>
      <sz val="26"/>
      <color rgb="FFFF000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10"/>
      <name val="Calibri"/>
      <family val="2"/>
    </font>
    <font>
      <b/>
      <sz val="11"/>
      <color rgb="FFFF0000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theme="4"/>
      <name val="Arial"/>
      <family val="2"/>
    </font>
    <font>
      <b/>
      <sz val="12"/>
      <name val="Arial"/>
      <family val="2"/>
    </font>
    <font>
      <b/>
      <i/>
      <sz val="11"/>
      <color rgb="FFFF0000"/>
      <name val="Arial"/>
      <family val="2"/>
    </font>
    <font>
      <b/>
      <sz val="12"/>
      <color rgb="FFFF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lightGray">
        <fgColor indexed="47"/>
        <bgColor indexed="9"/>
      </patternFill>
    </fill>
    <fill>
      <patternFill patternType="darkGray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mediumGray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lightGray">
        <fgColor theme="9" tint="0.59996337778862885"/>
        <bgColor indexed="65"/>
      </patternFill>
    </fill>
    <fill>
      <patternFill patternType="solid">
        <fgColor theme="4" tint="0.79998168889431442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Dashed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ashDot">
        <color theme="4"/>
      </left>
      <right/>
      <top/>
      <bottom/>
      <diagonal/>
    </border>
    <border>
      <left/>
      <right/>
      <top/>
      <bottom style="double">
        <color indexed="64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11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9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91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815">
    <xf numFmtId="0" fontId="0" fillId="0" borderId="0" xfId="0"/>
    <xf numFmtId="0" fontId="0" fillId="13" borderId="0" xfId="0" applyFill="1"/>
    <xf numFmtId="0" fontId="14" fillId="13" borderId="0" xfId="3" applyFont="1" applyFill="1" applyAlignment="1">
      <alignment vertical="center"/>
    </xf>
    <xf numFmtId="0" fontId="14" fillId="0" borderId="0" xfId="5" applyFont="1" applyAlignment="1">
      <alignment horizontal="center" vertical="center"/>
    </xf>
    <xf numFmtId="0" fontId="14" fillId="0" borderId="0" xfId="5" applyFont="1" applyAlignment="1">
      <alignment vertical="center"/>
    </xf>
    <xf numFmtId="0" fontId="14" fillId="0" borderId="0" xfId="5" applyFont="1" applyAlignment="1">
      <alignment horizontal="left" vertical="center" wrapText="1"/>
    </xf>
    <xf numFmtId="0" fontId="5" fillId="0" borderId="0" xfId="5" applyFont="1" applyAlignment="1">
      <alignment vertical="center"/>
    </xf>
    <xf numFmtId="0" fontId="5" fillId="0" borderId="0" xfId="5" applyFont="1"/>
    <xf numFmtId="0" fontId="5" fillId="0" borderId="0" xfId="5" applyFont="1" applyAlignment="1">
      <alignment horizontal="center"/>
    </xf>
    <xf numFmtId="0" fontId="5" fillId="0" borderId="0" xfId="5" applyFont="1" applyAlignment="1">
      <alignment horizontal="left"/>
    </xf>
    <xf numFmtId="0" fontId="11" fillId="0" borderId="0" xfId="5"/>
    <xf numFmtId="3" fontId="5" fillId="7" borderId="11" xfId="0" applyNumberFormat="1" applyFont="1" applyFill="1" applyBorder="1" applyAlignment="1" applyProtection="1">
      <alignment horizontal="center" vertical="center"/>
      <protection locked="0"/>
    </xf>
    <xf numFmtId="3" fontId="5" fillId="7" borderId="8" xfId="0" applyNumberFormat="1" applyFont="1" applyFill="1" applyBorder="1" applyAlignment="1" applyProtection="1">
      <alignment horizontal="center" vertical="center"/>
      <protection locked="0"/>
    </xf>
    <xf numFmtId="3" fontId="5" fillId="7" borderId="21" xfId="0" applyNumberFormat="1" applyFont="1" applyFill="1" applyBorder="1" applyAlignment="1" applyProtection="1">
      <alignment horizontal="center" vertical="center"/>
      <protection locked="0"/>
    </xf>
    <xf numFmtId="0" fontId="57" fillId="0" borderId="0" xfId="0" applyFont="1"/>
    <xf numFmtId="0" fontId="58" fillId="0" borderId="26" xfId="0" applyFont="1" applyBorder="1" applyAlignment="1">
      <alignment vertical="center" wrapText="1"/>
    </xf>
    <xf numFmtId="49" fontId="58" fillId="14" borderId="26" xfId="0" applyNumberFormat="1" applyFont="1" applyFill="1" applyBorder="1" applyAlignment="1">
      <alignment horizontal="center" vertical="center" wrapText="1"/>
    </xf>
    <xf numFmtId="49" fontId="58" fillId="0" borderId="26" xfId="0" applyNumberFormat="1" applyFont="1" applyBorder="1" applyAlignment="1">
      <alignment horizontal="left" vertical="center" wrapText="1"/>
    </xf>
    <xf numFmtId="0" fontId="57" fillId="0" borderId="0" xfId="0" applyFont="1" applyAlignment="1">
      <alignment horizontal="center"/>
    </xf>
    <xf numFmtId="49" fontId="39" fillId="14" borderId="26" xfId="0" applyNumberFormat="1" applyFont="1" applyFill="1" applyBorder="1" applyAlignment="1">
      <alignment horizontal="right" vertical="center" wrapText="1"/>
    </xf>
    <xf numFmtId="0" fontId="39" fillId="0" borderId="26" xfId="0" applyFont="1" applyBorder="1" applyAlignment="1">
      <alignment horizontal="right" vertical="center" wrapText="1"/>
    </xf>
    <xf numFmtId="0" fontId="57" fillId="0" borderId="0" xfId="0" applyFont="1" applyAlignment="1">
      <alignment horizontal="right"/>
    </xf>
    <xf numFmtId="0" fontId="22" fillId="2" borderId="0" xfId="0" applyFont="1" applyFill="1" applyAlignment="1" applyProtection="1">
      <alignment vertical="center"/>
      <protection hidden="1"/>
    </xf>
    <xf numFmtId="0" fontId="54" fillId="2" borderId="0" xfId="0" applyFont="1" applyFill="1" applyAlignment="1" applyProtection="1">
      <alignment horizontal="left" vertical="center"/>
      <protection hidden="1"/>
    </xf>
    <xf numFmtId="0" fontId="47" fillId="2" borderId="0" xfId="0" applyFont="1" applyFill="1" applyAlignment="1" applyProtection="1">
      <alignment horizontal="left" vertical="center" indent="1"/>
      <protection hidden="1"/>
    </xf>
    <xf numFmtId="0" fontId="47" fillId="0" borderId="0" xfId="0" applyFont="1" applyAlignment="1" applyProtection="1">
      <alignment horizontal="left" vertical="center" indent="1"/>
      <protection hidden="1"/>
    </xf>
    <xf numFmtId="0" fontId="48" fillId="2" borderId="0" xfId="0" applyFont="1" applyFill="1" applyAlignment="1" applyProtection="1">
      <alignment vertical="center"/>
      <protection hidden="1"/>
    </xf>
    <xf numFmtId="0" fontId="19" fillId="0" borderId="0" xfId="0" applyFont="1" applyAlignment="1" applyProtection="1">
      <alignment horizontal="left" vertical="center" indent="1"/>
      <protection hidden="1"/>
    </xf>
    <xf numFmtId="0" fontId="47" fillId="0" borderId="0" xfId="0" applyFont="1" applyAlignment="1" applyProtection="1">
      <alignment vertical="center"/>
      <protection hidden="1"/>
    </xf>
    <xf numFmtId="0" fontId="47" fillId="0" borderId="0" xfId="0" applyFont="1" applyAlignment="1" applyProtection="1">
      <alignment vertical="top" wrapText="1"/>
      <protection hidden="1"/>
    </xf>
    <xf numFmtId="0" fontId="19" fillId="0" borderId="0" xfId="0" applyFont="1" applyProtection="1">
      <protection hidden="1"/>
    </xf>
    <xf numFmtId="0" fontId="45" fillId="2" borderId="0" xfId="0" applyFont="1" applyFill="1" applyAlignment="1" applyProtection="1">
      <alignment horizontal="left" vertical="center"/>
      <protection hidden="1"/>
    </xf>
    <xf numFmtId="0" fontId="47" fillId="2" borderId="0" xfId="0" applyFont="1" applyFill="1" applyAlignment="1" applyProtection="1">
      <alignment horizontal="left" vertical="center"/>
      <protection hidden="1"/>
    </xf>
    <xf numFmtId="0" fontId="55" fillId="2" borderId="0" xfId="0" applyFont="1" applyFill="1" applyAlignment="1" applyProtection="1">
      <alignment horizontal="left" vertical="center" indent="1"/>
      <protection hidden="1"/>
    </xf>
    <xf numFmtId="1" fontId="48" fillId="0" borderId="0" xfId="0" applyNumberFormat="1" applyFont="1" applyAlignment="1" applyProtection="1">
      <alignment horizontal="left" vertical="center" indent="1"/>
      <protection hidden="1"/>
    </xf>
    <xf numFmtId="0" fontId="47" fillId="0" borderId="0" xfId="0" applyFont="1" applyAlignment="1" applyProtection="1">
      <alignment horizontal="left" vertical="center"/>
      <protection hidden="1"/>
    </xf>
    <xf numFmtId="0" fontId="53" fillId="0" borderId="0" xfId="0" applyFont="1" applyProtection="1">
      <protection hidden="1"/>
    </xf>
    <xf numFmtId="0" fontId="45" fillId="0" borderId="0" xfId="0" applyFont="1" applyProtection="1">
      <protection hidden="1"/>
    </xf>
    <xf numFmtId="0" fontId="19" fillId="0" borderId="0" xfId="0" applyFont="1" applyAlignment="1" applyProtection="1">
      <alignment vertical="center"/>
      <protection hidden="1"/>
    </xf>
    <xf numFmtId="0" fontId="48" fillId="0" borderId="0" xfId="0" applyFont="1" applyAlignment="1" applyProtection="1">
      <alignment horizontal="center" wrapText="1"/>
      <protection hidden="1"/>
    </xf>
    <xf numFmtId="0" fontId="56" fillId="0" borderId="0" xfId="0" applyFont="1" applyAlignment="1" applyProtection="1">
      <alignment horizontal="left" vertical="center"/>
      <protection hidden="1"/>
    </xf>
    <xf numFmtId="0" fontId="45" fillId="0" borderId="0" xfId="0" applyFont="1" applyAlignment="1" applyProtection="1">
      <alignment vertical="center"/>
      <protection hidden="1"/>
    </xf>
    <xf numFmtId="0" fontId="45" fillId="0" borderId="0" xfId="0" applyFont="1" applyAlignment="1" applyProtection="1">
      <alignment horizontal="left" vertical="center" wrapText="1"/>
      <protection hidden="1"/>
    </xf>
    <xf numFmtId="0" fontId="46" fillId="0" borderId="0" xfId="0" applyFont="1" applyAlignment="1" applyProtection="1">
      <alignment vertical="center"/>
      <protection hidden="1"/>
    </xf>
    <xf numFmtId="0" fontId="45" fillId="0" borderId="0" xfId="0" applyFont="1" applyAlignment="1" applyProtection="1">
      <alignment vertical="center" wrapText="1"/>
      <protection hidden="1"/>
    </xf>
    <xf numFmtId="0" fontId="47" fillId="0" borderId="0" xfId="0" applyFont="1" applyAlignment="1" applyProtection="1">
      <alignment vertical="center" wrapText="1"/>
      <protection hidden="1"/>
    </xf>
    <xf numFmtId="1" fontId="47" fillId="0" borderId="0" xfId="0" applyNumberFormat="1" applyFont="1" applyAlignment="1" applyProtection="1">
      <alignment vertical="center"/>
      <protection hidden="1"/>
    </xf>
    <xf numFmtId="0" fontId="63" fillId="0" borderId="0" xfId="0" applyFont="1" applyAlignment="1" applyProtection="1">
      <alignment horizontal="left" vertical="center" indent="1"/>
      <protection hidden="1"/>
    </xf>
    <xf numFmtId="0" fontId="11" fillId="0" borderId="0" xfId="0" applyFont="1" applyProtection="1">
      <protection hidden="1"/>
    </xf>
    <xf numFmtId="0" fontId="61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48" fillId="0" borderId="0" xfId="0" applyFont="1" applyAlignment="1" applyProtection="1">
      <alignment vertical="center"/>
      <protection hidden="1"/>
    </xf>
    <xf numFmtId="0" fontId="45" fillId="2" borderId="0" xfId="0" applyFont="1" applyFill="1" applyAlignment="1" applyProtection="1">
      <alignment horizontal="left" vertical="center" indent="1"/>
      <protection hidden="1"/>
    </xf>
    <xf numFmtId="0" fontId="45" fillId="2" borderId="0" xfId="0" applyFont="1" applyFill="1" applyAlignment="1" applyProtection="1">
      <alignment vertical="center"/>
      <protection hidden="1"/>
    </xf>
    <xf numFmtId="0" fontId="45" fillId="2" borderId="0" xfId="0" applyFont="1" applyFill="1" applyAlignment="1" applyProtection="1">
      <alignment horizontal="left" vertical="center" wrapText="1"/>
      <protection hidden="1"/>
    </xf>
    <xf numFmtId="0" fontId="45" fillId="0" borderId="0" xfId="0" applyFont="1" applyAlignment="1" applyProtection="1">
      <alignment horizontal="left" vertical="center" indent="1"/>
      <protection hidden="1"/>
    </xf>
    <xf numFmtId="0" fontId="45" fillId="0" borderId="0" xfId="0" applyFont="1" applyAlignment="1" applyProtection="1">
      <alignment vertical="top" wrapText="1"/>
      <protection hidden="1"/>
    </xf>
    <xf numFmtId="0" fontId="78" fillId="2" borderId="0" xfId="0" applyFont="1" applyFill="1" applyAlignment="1" applyProtection="1">
      <alignment horizontal="left" vertical="center"/>
      <protection hidden="1"/>
    </xf>
    <xf numFmtId="0" fontId="19" fillId="0" borderId="0" xfId="0" applyFont="1" applyAlignment="1" applyProtection="1">
      <alignment horizontal="left" vertical="center"/>
      <protection hidden="1"/>
    </xf>
    <xf numFmtId="0" fontId="45" fillId="0" borderId="0" xfId="0" applyFont="1" applyAlignment="1" applyProtection="1">
      <alignment horizontal="left"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54" fillId="0" borderId="0" xfId="0" applyFont="1" applyAlignment="1" applyProtection="1">
      <alignment horizontal="left" vertical="center"/>
      <protection hidden="1"/>
    </xf>
    <xf numFmtId="0" fontId="48" fillId="0" borderId="0" xfId="0" applyFont="1" applyAlignment="1" applyProtection="1">
      <alignment horizontal="center" vertical="center"/>
      <protection hidden="1"/>
    </xf>
    <xf numFmtId="0" fontId="47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vertical="center"/>
      <protection hidden="1"/>
    </xf>
    <xf numFmtId="0" fontId="55" fillId="0" borderId="0" xfId="0" applyFont="1" applyAlignment="1" applyProtection="1">
      <alignment horizontal="left" vertical="center" indent="1"/>
      <protection hidden="1"/>
    </xf>
    <xf numFmtId="0" fontId="48" fillId="0" borderId="0" xfId="0" applyFont="1" applyProtection="1">
      <protection hidden="1"/>
    </xf>
    <xf numFmtId="0" fontId="61" fillId="0" borderId="0" xfId="0" applyFont="1" applyAlignment="1" applyProtection="1">
      <alignment horizontal="left" vertical="center" indent="1"/>
      <protection hidden="1"/>
    </xf>
    <xf numFmtId="0" fontId="63" fillId="0" borderId="0" xfId="0" applyFont="1" applyAlignment="1" applyProtection="1">
      <alignment vertical="center"/>
      <protection hidden="1"/>
    </xf>
    <xf numFmtId="0" fontId="65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48" fillId="0" borderId="0" xfId="0" applyFont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vertical="center"/>
      <protection hidden="1"/>
    </xf>
    <xf numFmtId="0" fontId="7" fillId="0" borderId="0" xfId="0" applyFont="1" applyProtection="1"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9" fillId="2" borderId="0" xfId="0" applyFont="1" applyFill="1" applyAlignment="1" applyProtection="1">
      <alignment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11" fillId="4" borderId="0" xfId="0" applyFont="1" applyFill="1" applyAlignment="1" applyProtection="1">
      <alignment horizontal="left"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6" fillId="5" borderId="0" xfId="0" applyFont="1" applyFill="1" applyAlignment="1" applyProtection="1">
      <alignment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0" fontId="5" fillId="0" borderId="0" xfId="0" applyFont="1" applyProtection="1">
      <protection hidden="1"/>
    </xf>
    <xf numFmtId="0" fontId="7" fillId="0" borderId="0" xfId="0" applyFont="1" applyAlignment="1" applyProtection="1">
      <alignment horizontal="right"/>
      <protection hidden="1"/>
    </xf>
    <xf numFmtId="1" fontId="5" fillId="0" borderId="0" xfId="0" applyNumberFormat="1" applyFont="1" applyAlignment="1" applyProtection="1">
      <alignment horizontal="center"/>
      <protection hidden="1"/>
    </xf>
    <xf numFmtId="1" fontId="6" fillId="6" borderId="0" xfId="0" applyNumberFormat="1" applyFont="1" applyFill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6" fillId="6" borderId="0" xfId="0" applyFont="1" applyFill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5" fillId="0" borderId="33" xfId="0" applyFont="1" applyBorder="1" applyAlignment="1" applyProtection="1">
      <alignment horizontal="center" vertical="center"/>
      <protection hidden="1"/>
    </xf>
    <xf numFmtId="0" fontId="18" fillId="0" borderId="20" xfId="0" applyFont="1" applyBorder="1" applyAlignment="1" applyProtection="1">
      <alignment horizontal="center" vertical="center" wrapText="1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18" fillId="0" borderId="8" xfId="0" applyFont="1" applyBorder="1" applyAlignment="1" applyProtection="1">
      <alignment horizontal="center" vertical="center" wrapText="1"/>
      <protection hidden="1"/>
    </xf>
    <xf numFmtId="0" fontId="5" fillId="0" borderId="21" xfId="0" applyFont="1" applyBorder="1" applyAlignment="1" applyProtection="1">
      <alignment horizontal="center" vertical="center"/>
      <protection hidden="1"/>
    </xf>
    <xf numFmtId="0" fontId="5" fillId="7" borderId="16" xfId="0" applyFont="1" applyFill="1" applyBorder="1" applyAlignment="1" applyProtection="1">
      <alignment horizontal="left" vertical="center"/>
      <protection hidden="1"/>
    </xf>
    <xf numFmtId="0" fontId="5" fillId="7" borderId="17" xfId="0" applyFont="1" applyFill="1" applyBorder="1" applyAlignment="1" applyProtection="1">
      <alignment horizontal="left" vertical="center"/>
      <protection hidden="1"/>
    </xf>
    <xf numFmtId="1" fontId="5" fillId="3" borderId="21" xfId="0" applyNumberFormat="1" applyFont="1" applyFill="1" applyBorder="1" applyAlignment="1" applyProtection="1">
      <alignment horizontal="center" vertical="center"/>
      <protection hidden="1"/>
    </xf>
    <xf numFmtId="1" fontId="18" fillId="7" borderId="16" xfId="0" applyNumberFormat="1" applyFont="1" applyFill="1" applyBorder="1" applyAlignment="1" applyProtection="1">
      <alignment horizontal="center" vertical="center"/>
      <protection hidden="1"/>
    </xf>
    <xf numFmtId="0" fontId="26" fillId="2" borderId="0" xfId="0" applyFont="1" applyFill="1" applyAlignment="1" applyProtection="1">
      <alignment vertical="center"/>
      <protection hidden="1"/>
    </xf>
    <xf numFmtId="0" fontId="26" fillId="5" borderId="0" xfId="0" applyFont="1" applyFill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23" fillId="0" borderId="0" xfId="0" applyFont="1" applyProtection="1">
      <protection hidden="1"/>
    </xf>
    <xf numFmtId="0" fontId="34" fillId="0" borderId="0" xfId="0" applyFont="1" applyProtection="1">
      <protection hidden="1"/>
    </xf>
    <xf numFmtId="1" fontId="26" fillId="0" borderId="0" xfId="0" applyNumberFormat="1" applyFont="1" applyAlignment="1" applyProtection="1">
      <alignment horizontal="left" vertical="center"/>
      <protection hidden="1"/>
    </xf>
    <xf numFmtId="0" fontId="24" fillId="0" borderId="0" xfId="0" applyFont="1" applyProtection="1">
      <protection hidden="1"/>
    </xf>
    <xf numFmtId="1" fontId="5" fillId="0" borderId="0" xfId="0" quotePrefix="1" applyNumberFormat="1" applyFont="1" applyAlignment="1" applyProtection="1">
      <alignment horizontal="center" vertical="center"/>
      <protection hidden="1"/>
    </xf>
    <xf numFmtId="0" fontId="12" fillId="0" borderId="0" xfId="0" applyFont="1" applyProtection="1">
      <protection hidden="1"/>
    </xf>
    <xf numFmtId="1" fontId="5" fillId="0" borderId="0" xfId="0" applyNumberFormat="1" applyFont="1" applyAlignment="1" applyProtection="1">
      <alignment horizontal="center" vertical="center"/>
      <protection hidden="1"/>
    </xf>
    <xf numFmtId="49" fontId="37" fillId="15" borderId="0" xfId="3" applyNumberFormat="1" applyFont="1" applyFill="1" applyAlignment="1" applyProtection="1">
      <alignment vertical="center" wrapText="1"/>
      <protection hidden="1"/>
    </xf>
    <xf numFmtId="0" fontId="18" fillId="0" borderId="0" xfId="0" applyFont="1" applyProtection="1">
      <protection hidden="1"/>
    </xf>
    <xf numFmtId="0" fontId="49" fillId="0" borderId="0" xfId="0" applyFont="1" applyProtection="1">
      <protection hidden="1"/>
    </xf>
    <xf numFmtId="0" fontId="26" fillId="0" borderId="0" xfId="0" applyFont="1" applyProtection="1">
      <protection hidden="1"/>
    </xf>
    <xf numFmtId="1" fontId="26" fillId="0" borderId="0" xfId="0" applyNumberFormat="1" applyFont="1" applyAlignment="1" applyProtection="1">
      <alignment horizontal="center" vertical="center"/>
      <protection hidden="1"/>
    </xf>
    <xf numFmtId="1" fontId="26" fillId="0" borderId="0" xfId="0" quotePrefix="1" applyNumberFormat="1" applyFont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horizontal="left" indent="1"/>
      <protection hidden="1"/>
    </xf>
    <xf numFmtId="0" fontId="27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0" fillId="0" borderId="0" xfId="0" applyAlignment="1" applyProtection="1">
      <alignment vertical="center"/>
      <protection hidden="1"/>
    </xf>
    <xf numFmtId="0" fontId="14" fillId="2" borderId="0" xfId="0" applyFont="1" applyFill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5" fillId="6" borderId="0" xfId="0" applyFont="1" applyFill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right"/>
      <protection hidden="1"/>
    </xf>
    <xf numFmtId="0" fontId="12" fillId="0" borderId="0" xfId="0" applyFont="1" applyAlignment="1" applyProtection="1">
      <alignment horizontal="center"/>
      <protection hidden="1"/>
    </xf>
    <xf numFmtId="0" fontId="34" fillId="0" borderId="0" xfId="0" applyFont="1" applyAlignment="1" applyProtection="1">
      <alignment vertical="center"/>
      <protection hidden="1"/>
    </xf>
    <xf numFmtId="0" fontId="53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60" fillId="2" borderId="0" xfId="0" applyFont="1" applyFill="1" applyAlignment="1" applyProtection="1">
      <alignment horizontal="left" vertical="center" wrapText="1"/>
      <protection hidden="1"/>
    </xf>
    <xf numFmtId="0" fontId="60" fillId="0" borderId="0" xfId="0" applyFont="1" applyAlignment="1" applyProtection="1">
      <alignment horizontal="left" vertical="center" wrapText="1"/>
      <protection hidden="1"/>
    </xf>
    <xf numFmtId="0" fontId="7" fillId="2" borderId="0" xfId="0" applyFont="1" applyFill="1" applyAlignment="1" applyProtection="1">
      <alignment vertical="center"/>
      <protection hidden="1"/>
    </xf>
    <xf numFmtId="0" fontId="7" fillId="5" borderId="0" xfId="0" applyFont="1" applyFill="1" applyAlignment="1" applyProtection="1">
      <alignment vertical="center"/>
      <protection hidden="1"/>
    </xf>
    <xf numFmtId="0" fontId="7" fillId="0" borderId="17" xfId="0" applyFont="1" applyBorder="1" applyProtection="1">
      <protection hidden="1"/>
    </xf>
    <xf numFmtId="0" fontId="7" fillId="0" borderId="26" xfId="0" applyFont="1" applyBorder="1" applyAlignment="1" applyProtection="1">
      <alignment horizontal="center" vertical="center"/>
      <protection hidden="1"/>
    </xf>
    <xf numFmtId="0" fontId="7" fillId="0" borderId="18" xfId="0" applyFont="1" applyBorder="1" applyAlignment="1" applyProtection="1">
      <alignment horizontal="center" vertical="center"/>
      <protection hidden="1"/>
    </xf>
    <xf numFmtId="0" fontId="7" fillId="0" borderId="17" xfId="0" applyFont="1" applyBorder="1" applyAlignment="1" applyProtection="1">
      <alignment vertical="center"/>
      <protection hidden="1"/>
    </xf>
    <xf numFmtId="1" fontId="7" fillId="0" borderId="26" xfId="0" applyNumberFormat="1" applyFont="1" applyBorder="1" applyAlignment="1" applyProtection="1">
      <alignment horizontal="center" vertical="center"/>
      <protection hidden="1"/>
    </xf>
    <xf numFmtId="1" fontId="7" fillId="0" borderId="18" xfId="0" applyNumberFormat="1" applyFont="1" applyBorder="1" applyAlignment="1" applyProtection="1">
      <alignment horizontal="center" vertical="center"/>
      <protection hidden="1"/>
    </xf>
    <xf numFmtId="0" fontId="11" fillId="5" borderId="0" xfId="0" applyFont="1" applyFill="1" applyProtection="1">
      <protection hidden="1"/>
    </xf>
    <xf numFmtId="0" fontId="7" fillId="0" borderId="10" xfId="0" applyFont="1" applyBorder="1" applyAlignment="1" applyProtection="1">
      <alignment horizontal="center" vertical="center"/>
      <protection hidden="1"/>
    </xf>
    <xf numFmtId="0" fontId="7" fillId="0" borderId="20" xfId="0" applyFont="1" applyBorder="1" applyAlignment="1" applyProtection="1">
      <alignment horizontal="center" vertical="center"/>
      <protection hidden="1"/>
    </xf>
    <xf numFmtId="0" fontId="7" fillId="0" borderId="9" xfId="0" applyFont="1" applyBorder="1" applyAlignment="1" applyProtection="1">
      <alignment horizontal="center" vertical="center"/>
      <protection hidden="1"/>
    </xf>
    <xf numFmtId="0" fontId="7" fillId="0" borderId="16" xfId="0" applyFont="1" applyBorder="1" applyAlignment="1" applyProtection="1">
      <alignment vertical="center"/>
      <protection hidden="1"/>
    </xf>
    <xf numFmtId="1" fontId="7" fillId="0" borderId="22" xfId="0" applyNumberFormat="1" applyFont="1" applyBorder="1" applyAlignment="1" applyProtection="1">
      <alignment horizontal="center" vertical="center"/>
      <protection hidden="1"/>
    </xf>
    <xf numFmtId="1" fontId="7" fillId="0" borderId="17" xfId="0" applyNumberFormat="1" applyFont="1" applyBorder="1" applyAlignment="1" applyProtection="1">
      <alignment horizontal="center" vertical="center"/>
      <protection hidden="1"/>
    </xf>
    <xf numFmtId="0" fontId="7" fillId="2" borderId="23" xfId="0" applyFont="1" applyFill="1" applyBorder="1" applyAlignment="1" applyProtection="1">
      <alignment vertical="center"/>
      <protection hidden="1"/>
    </xf>
    <xf numFmtId="3" fontId="7" fillId="0" borderId="18" xfId="0" applyNumberFormat="1" applyFont="1" applyBorder="1" applyAlignment="1" applyProtection="1">
      <alignment horizontal="center" vertical="center"/>
      <protection hidden="1"/>
    </xf>
    <xf numFmtId="3" fontId="7" fillId="0" borderId="22" xfId="0" applyNumberFormat="1" applyFont="1" applyBorder="1" applyAlignment="1" applyProtection="1">
      <alignment horizontal="center" vertical="center"/>
      <protection hidden="1"/>
    </xf>
    <xf numFmtId="3" fontId="7" fillId="0" borderId="17" xfId="0" applyNumberFormat="1" applyFont="1" applyBorder="1" applyAlignment="1" applyProtection="1">
      <alignment horizontal="center" vertical="center"/>
      <protection hidden="1"/>
    </xf>
    <xf numFmtId="0" fontId="7" fillId="2" borderId="31" xfId="0" applyFont="1" applyFill="1" applyBorder="1" applyAlignment="1" applyProtection="1">
      <alignment horizontal="center" vertical="center"/>
      <protection hidden="1"/>
    </xf>
    <xf numFmtId="0" fontId="7" fillId="2" borderId="38" xfId="0" applyFont="1" applyFill="1" applyBorder="1" applyAlignment="1" applyProtection="1">
      <alignment horizontal="center" vertical="center"/>
      <protection hidden="1"/>
    </xf>
    <xf numFmtId="0" fontId="7" fillId="0" borderId="38" xfId="0" applyFont="1" applyBorder="1" applyAlignment="1" applyProtection="1">
      <alignment horizontal="center" vertical="center"/>
      <protection hidden="1"/>
    </xf>
    <xf numFmtId="0" fontId="7" fillId="0" borderId="9" xfId="0" applyFont="1" applyBorder="1" applyAlignment="1" applyProtection="1">
      <alignment horizontal="left" vertical="center"/>
      <protection hidden="1"/>
    </xf>
    <xf numFmtId="0" fontId="7" fillId="0" borderId="10" xfId="0" applyFont="1" applyBorder="1" applyAlignment="1" applyProtection="1">
      <alignment horizontal="left" vertical="center"/>
      <protection hidden="1"/>
    </xf>
    <xf numFmtId="0" fontId="7" fillId="0" borderId="24" xfId="0" applyFont="1" applyBorder="1" applyAlignment="1" applyProtection="1">
      <alignment horizontal="center" vertical="center"/>
      <protection hidden="1"/>
    </xf>
    <xf numFmtId="0" fontId="7" fillId="0" borderId="40" xfId="0" applyFont="1" applyBorder="1" applyAlignment="1" applyProtection="1">
      <alignment horizontal="center" vertical="center"/>
      <protection hidden="1"/>
    </xf>
    <xf numFmtId="0" fontId="7" fillId="0" borderId="23" xfId="0" applyFont="1" applyBorder="1" applyAlignment="1" applyProtection="1">
      <alignment horizontal="center" vertical="center"/>
      <protection hidden="1"/>
    </xf>
    <xf numFmtId="0" fontId="50" fillId="0" borderId="0" xfId="0" applyFont="1" applyAlignment="1" applyProtection="1">
      <alignment horizontal="left" vertical="center"/>
      <protection hidden="1"/>
    </xf>
    <xf numFmtId="1" fontId="50" fillId="0" borderId="24" xfId="0" applyNumberFormat="1" applyFont="1" applyBorder="1" applyAlignment="1" applyProtection="1">
      <alignment horizontal="center" vertical="center"/>
      <protection hidden="1"/>
    </xf>
    <xf numFmtId="1" fontId="50" fillId="0" borderId="40" xfId="0" applyNumberFormat="1" applyFont="1" applyBorder="1" applyAlignment="1" applyProtection="1">
      <alignment horizontal="center" vertical="center"/>
      <protection hidden="1"/>
    </xf>
    <xf numFmtId="1" fontId="50" fillId="0" borderId="23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165" fontId="7" fillId="0" borderId="24" xfId="0" applyNumberFormat="1" applyFont="1" applyBorder="1" applyAlignment="1" applyProtection="1">
      <alignment horizontal="center" vertical="center"/>
      <protection hidden="1"/>
    </xf>
    <xf numFmtId="165" fontId="7" fillId="0" borderId="40" xfId="0" applyNumberFormat="1" applyFont="1" applyBorder="1" applyAlignment="1" applyProtection="1">
      <alignment horizontal="center" vertical="center"/>
      <protection hidden="1"/>
    </xf>
    <xf numFmtId="165" fontId="7" fillId="0" borderId="23" xfId="0" applyNumberFormat="1" applyFont="1" applyBorder="1" applyAlignment="1" applyProtection="1">
      <alignment horizontal="center" vertical="center"/>
      <protection hidden="1"/>
    </xf>
    <xf numFmtId="164" fontId="7" fillId="0" borderId="40" xfId="0" applyNumberFormat="1" applyFont="1" applyBorder="1" applyAlignment="1" applyProtection="1">
      <alignment horizontal="center" vertical="center"/>
      <protection hidden="1"/>
    </xf>
    <xf numFmtId="164" fontId="7" fillId="0" borderId="23" xfId="0" applyNumberFormat="1" applyFont="1" applyBorder="1" applyAlignment="1" applyProtection="1">
      <alignment horizontal="center" vertical="center"/>
      <protection hidden="1"/>
    </xf>
    <xf numFmtId="0" fontId="7" fillId="5" borderId="40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7" fillId="9" borderId="18" xfId="0" applyFont="1" applyFill="1" applyBorder="1" applyAlignment="1" applyProtection="1">
      <alignment horizontal="left" vertical="center"/>
      <protection hidden="1"/>
    </xf>
    <xf numFmtId="0" fontId="0" fillId="9" borderId="17" xfId="0" applyFill="1" applyBorder="1" applyAlignment="1" applyProtection="1">
      <alignment horizontal="left" vertical="center"/>
      <protection hidden="1"/>
    </xf>
    <xf numFmtId="165" fontId="7" fillId="9" borderId="18" xfId="0" applyNumberFormat="1" applyFont="1" applyFill="1" applyBorder="1" applyAlignment="1" applyProtection="1">
      <alignment horizontal="center" vertical="center"/>
      <protection hidden="1"/>
    </xf>
    <xf numFmtId="165" fontId="7" fillId="9" borderId="22" xfId="0" applyNumberFormat="1" applyFont="1" applyFill="1" applyBorder="1" applyAlignment="1" applyProtection="1">
      <alignment horizontal="center" vertical="center"/>
      <protection hidden="1"/>
    </xf>
    <xf numFmtId="165" fontId="7" fillId="9" borderId="17" xfId="0" applyNumberFormat="1" applyFont="1" applyFill="1" applyBorder="1" applyAlignment="1" applyProtection="1">
      <alignment horizontal="center" vertical="center"/>
      <protection hidden="1"/>
    </xf>
    <xf numFmtId="0" fontId="61" fillId="2" borderId="0" xfId="0" applyFont="1" applyFill="1" applyAlignment="1" applyProtection="1">
      <alignment horizontal="justify" vertical="center" wrapText="1"/>
      <protection hidden="1"/>
    </xf>
    <xf numFmtId="0" fontId="57" fillId="0" borderId="0" xfId="0" applyFont="1" applyProtection="1"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7" fillId="6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66" fillId="0" borderId="0" xfId="0" applyFont="1" applyAlignment="1" applyProtection="1">
      <alignment vertical="center"/>
      <protection hidden="1"/>
    </xf>
    <xf numFmtId="0" fontId="42" fillId="0" borderId="0" xfId="0" applyFont="1" applyAlignment="1" applyProtection="1">
      <alignment vertical="center" wrapText="1"/>
      <protection hidden="1"/>
    </xf>
    <xf numFmtId="0" fontId="23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horizontal="left" wrapText="1"/>
      <protection hidden="1"/>
    </xf>
    <xf numFmtId="0" fontId="24" fillId="0" borderId="0" xfId="0" applyFont="1" applyAlignment="1" applyProtection="1">
      <alignment horizontal="center"/>
      <protection hidden="1"/>
    </xf>
    <xf numFmtId="0" fontId="41" fillId="0" borderId="0" xfId="0" applyFont="1" applyAlignment="1" applyProtection="1">
      <alignment vertical="center" wrapText="1"/>
      <protection hidden="1"/>
    </xf>
    <xf numFmtId="0" fontId="51" fillId="0" borderId="0" xfId="0" applyFont="1" applyAlignment="1" applyProtection="1">
      <alignment wrapText="1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horizontal="right"/>
      <protection hidden="1"/>
    </xf>
    <xf numFmtId="0" fontId="25" fillId="0" borderId="0" xfId="0" applyFont="1" applyAlignment="1" applyProtection="1">
      <alignment horizontal="left" vertical="center" wrapText="1"/>
      <protection hidden="1"/>
    </xf>
    <xf numFmtId="0" fontId="20" fillId="0" borderId="0" xfId="0" applyFont="1" applyProtection="1">
      <protection hidden="1"/>
    </xf>
    <xf numFmtId="0" fontId="43" fillId="0" borderId="0" xfId="0" applyFont="1" applyProtection="1">
      <protection hidden="1"/>
    </xf>
    <xf numFmtId="0" fontId="25" fillId="0" borderId="0" xfId="0" applyFont="1" applyAlignment="1" applyProtection="1">
      <alignment horizontal="justify" vertical="top" wrapText="1"/>
      <protection hidden="1"/>
    </xf>
    <xf numFmtId="0" fontId="33" fillId="0" borderId="12" xfId="0" applyFont="1" applyBorder="1" applyAlignment="1" applyProtection="1">
      <alignment horizontal="right" vertical="center"/>
      <protection hidden="1"/>
    </xf>
    <xf numFmtId="0" fontId="33" fillId="0" borderId="28" xfId="0" applyFont="1" applyBorder="1" applyAlignment="1" applyProtection="1">
      <alignment horizontal="right" vertical="center"/>
      <protection hidden="1"/>
    </xf>
    <xf numFmtId="0" fontId="48" fillId="0" borderId="28" xfId="0" applyFont="1" applyBorder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26" fillId="0" borderId="0" xfId="0" applyFont="1" applyAlignment="1" applyProtection="1">
      <alignment horizontal="right" vertical="center"/>
      <protection hidden="1"/>
    </xf>
    <xf numFmtId="0" fontId="32" fillId="0" borderId="0" xfId="0" applyFont="1" applyAlignment="1" applyProtection="1">
      <alignment vertical="center"/>
      <protection hidden="1"/>
    </xf>
    <xf numFmtId="0" fontId="18" fillId="0" borderId="0" xfId="0" applyFont="1" applyAlignment="1" applyProtection="1">
      <alignment horizontal="left" vertical="center" indent="2"/>
      <protection hidden="1"/>
    </xf>
    <xf numFmtId="0" fontId="80" fillId="0" borderId="0" xfId="0" applyFont="1" applyAlignment="1" applyProtection="1">
      <alignment horizontal="left" vertical="center"/>
      <protection hidden="1"/>
    </xf>
    <xf numFmtId="0" fontId="11" fillId="0" borderId="0" xfId="5" applyAlignment="1">
      <alignment vertical="center"/>
    </xf>
    <xf numFmtId="0" fontId="81" fillId="0" borderId="0" xfId="5" applyFont="1" applyAlignment="1">
      <alignment vertical="center"/>
    </xf>
    <xf numFmtId="0" fontId="82" fillId="0" borderId="0" xfId="5" applyFont="1" applyAlignment="1">
      <alignment vertical="center" wrapText="1"/>
    </xf>
    <xf numFmtId="0" fontId="81" fillId="0" borderId="10" xfId="5" applyFont="1" applyBorder="1" applyAlignment="1">
      <alignment horizontal="center" vertical="center"/>
    </xf>
    <xf numFmtId="0" fontId="81" fillId="0" borderId="20" xfId="5" applyFont="1" applyBorder="1" applyAlignment="1">
      <alignment horizontal="center" vertical="center"/>
    </xf>
    <xf numFmtId="0" fontId="83" fillId="0" borderId="9" xfId="5" applyFont="1" applyBorder="1" applyAlignment="1">
      <alignment horizontal="center" vertical="center"/>
    </xf>
    <xf numFmtId="166" fontId="84" fillId="16" borderId="18" xfId="5" applyNumberFormat="1" applyFont="1" applyFill="1" applyBorder="1" applyAlignment="1">
      <alignment horizontal="right" vertical="center"/>
    </xf>
    <xf numFmtId="166" fontId="85" fillId="16" borderId="17" xfId="5" applyNumberFormat="1" applyFont="1" applyFill="1" applyBorder="1" applyAlignment="1">
      <alignment horizontal="right" vertical="center"/>
    </xf>
    <xf numFmtId="166" fontId="84" fillId="16" borderId="22" xfId="5" applyNumberFormat="1" applyFont="1" applyFill="1" applyBorder="1" applyAlignment="1">
      <alignment horizontal="right" vertical="center"/>
    </xf>
    <xf numFmtId="165" fontId="86" fillId="17" borderId="18" xfId="9" applyNumberFormat="1" applyFont="1" applyFill="1" applyBorder="1" applyAlignment="1">
      <alignment horizontal="right" vertical="center"/>
    </xf>
    <xf numFmtId="165" fontId="86" fillId="17" borderId="22" xfId="9" applyNumberFormat="1" applyFont="1" applyFill="1" applyBorder="1" applyAlignment="1">
      <alignment horizontal="right" vertical="center"/>
    </xf>
    <xf numFmtId="165" fontId="75" fillId="17" borderId="17" xfId="9" applyNumberFormat="1" applyFont="1" applyFill="1" applyBorder="1" applyAlignment="1">
      <alignment horizontal="right" vertical="center"/>
    </xf>
    <xf numFmtId="0" fontId="87" fillId="9" borderId="25" xfId="5" applyFont="1" applyFill="1" applyBorder="1" applyAlignment="1">
      <alignment vertical="center"/>
    </xf>
    <xf numFmtId="0" fontId="12" fillId="9" borderId="5" xfId="5" applyFont="1" applyFill="1" applyBorder="1" applyAlignment="1">
      <alignment vertical="center"/>
    </xf>
    <xf numFmtId="165" fontId="12" fillId="9" borderId="5" xfId="7" applyNumberFormat="1" applyFont="1" applyFill="1" applyBorder="1" applyAlignment="1">
      <alignment vertical="center"/>
    </xf>
    <xf numFmtId="0" fontId="11" fillId="9" borderId="35" xfId="5" applyFill="1" applyBorder="1"/>
    <xf numFmtId="0" fontId="11" fillId="9" borderId="24" xfId="5" applyFill="1" applyBorder="1" applyAlignment="1">
      <alignment vertical="center"/>
    </xf>
    <xf numFmtId="0" fontId="11" fillId="9" borderId="0" xfId="5" applyFill="1" applyAlignment="1">
      <alignment vertical="center"/>
    </xf>
    <xf numFmtId="0" fontId="11" fillId="9" borderId="23" xfId="5" applyFill="1" applyBorder="1"/>
    <xf numFmtId="0" fontId="12" fillId="9" borderId="24" xfId="5" applyFont="1" applyFill="1" applyBorder="1" applyAlignment="1">
      <alignment vertical="center"/>
    </xf>
    <xf numFmtId="0" fontId="12" fillId="9" borderId="0" xfId="5" applyFont="1" applyFill="1" applyAlignment="1">
      <alignment vertical="center"/>
    </xf>
    <xf numFmtId="0" fontId="12" fillId="9" borderId="0" xfId="5" applyFont="1" applyFill="1" applyAlignment="1">
      <alignment horizontal="right" vertical="center"/>
    </xf>
    <xf numFmtId="0" fontId="12" fillId="9" borderId="23" xfId="5" applyFont="1" applyFill="1" applyBorder="1"/>
    <xf numFmtId="0" fontId="88" fillId="9" borderId="24" xfId="5" applyFont="1" applyFill="1" applyBorder="1" applyAlignment="1">
      <alignment vertical="center"/>
    </xf>
    <xf numFmtId="3" fontId="90" fillId="9" borderId="0" xfId="5" applyNumberFormat="1" applyFont="1" applyFill="1" applyAlignment="1">
      <alignment vertical="center"/>
    </xf>
    <xf numFmtId="1" fontId="11" fillId="0" borderId="0" xfId="5" applyNumberFormat="1"/>
    <xf numFmtId="0" fontId="90" fillId="9" borderId="0" xfId="5" applyFont="1" applyFill="1" applyAlignment="1">
      <alignment vertical="center"/>
    </xf>
    <xf numFmtId="0" fontId="87" fillId="9" borderId="10" xfId="5" applyFont="1" applyFill="1" applyBorder="1" applyAlignment="1">
      <alignment vertical="center"/>
    </xf>
    <xf numFmtId="0" fontId="11" fillId="9" borderId="8" xfId="5" applyFill="1" applyBorder="1" applyAlignment="1">
      <alignment vertical="center"/>
    </xf>
    <xf numFmtId="0" fontId="12" fillId="9" borderId="8" xfId="5" applyFont="1" applyFill="1" applyBorder="1" applyAlignment="1">
      <alignment vertical="center"/>
    </xf>
    <xf numFmtId="165" fontId="90" fillId="9" borderId="8" xfId="7" applyNumberFormat="1" applyFont="1" applyFill="1" applyBorder="1" applyAlignment="1">
      <alignment vertical="center"/>
    </xf>
    <xf numFmtId="0" fontId="11" fillId="9" borderId="9" xfId="5" applyFill="1" applyBorder="1"/>
    <xf numFmtId="1" fontId="81" fillId="0" borderId="18" xfId="8" applyNumberFormat="1" applyFont="1" applyBorder="1" applyAlignment="1">
      <alignment horizontal="right" vertical="center"/>
    </xf>
    <xf numFmtId="1" fontId="81" fillId="0" borderId="22" xfId="8" applyNumberFormat="1" applyFont="1" applyBorder="1" applyAlignment="1">
      <alignment horizontal="right" vertical="center"/>
    </xf>
    <xf numFmtId="1" fontId="83" fillId="0" borderId="17" xfId="8" applyNumberFormat="1" applyFont="1" applyBorder="1" applyAlignment="1">
      <alignment horizontal="right" vertical="center"/>
    </xf>
    <xf numFmtId="0" fontId="18" fillId="0" borderId="0" xfId="0" quotePrefix="1" applyFont="1" applyProtection="1">
      <protection hidden="1"/>
    </xf>
    <xf numFmtId="0" fontId="7" fillId="0" borderId="0" xfId="0" applyFont="1" applyAlignment="1" applyProtection="1">
      <alignment vertical="center" wrapText="1"/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42" fillId="0" borderId="0" xfId="0" applyFont="1" applyAlignment="1" applyProtection="1">
      <alignment horizontal="right" wrapText="1"/>
      <protection hidden="1"/>
    </xf>
    <xf numFmtId="0" fontId="76" fillId="0" borderId="0" xfId="0" applyFont="1" applyAlignment="1" applyProtection="1">
      <alignment vertical="center" wrapText="1"/>
      <protection hidden="1"/>
    </xf>
    <xf numFmtId="0" fontId="23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vertical="center" wrapText="1"/>
      <protection hidden="1"/>
    </xf>
    <xf numFmtId="0" fontId="62" fillId="0" borderId="0" xfId="0" applyFont="1" applyAlignment="1" applyProtection="1">
      <alignment vertical="center"/>
      <protection hidden="1"/>
    </xf>
    <xf numFmtId="0" fontId="31" fillId="0" borderId="0" xfId="0" applyFont="1" applyAlignment="1" applyProtection="1">
      <alignment vertical="center"/>
      <protection hidden="1"/>
    </xf>
    <xf numFmtId="0" fontId="31" fillId="0" borderId="0" xfId="0" applyFont="1" applyProtection="1">
      <protection hidden="1"/>
    </xf>
    <xf numFmtId="0" fontId="33" fillId="0" borderId="0" xfId="0" applyFont="1" applyAlignment="1" applyProtection="1">
      <alignment horizontal="center" wrapText="1"/>
      <protection hidden="1"/>
    </xf>
    <xf numFmtId="0" fontId="33" fillId="0" borderId="0" xfId="0" applyFont="1" applyAlignment="1" applyProtection="1">
      <alignment vertical="center" wrapText="1"/>
      <protection hidden="1"/>
    </xf>
    <xf numFmtId="0" fontId="33" fillId="0" borderId="0" xfId="0" applyFont="1" applyAlignment="1" applyProtection="1">
      <alignment wrapText="1"/>
      <protection hidden="1"/>
    </xf>
    <xf numFmtId="0" fontId="92" fillId="2" borderId="0" xfId="0" applyFont="1" applyFill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40" fillId="0" borderId="0" xfId="0" applyFont="1" applyProtection="1">
      <protection hidden="1"/>
    </xf>
    <xf numFmtId="0" fontId="74" fillId="0" borderId="0" xfId="0" applyFont="1" applyAlignment="1" applyProtection="1">
      <alignment vertical="center"/>
      <protection hidden="1"/>
    </xf>
    <xf numFmtId="0" fontId="42" fillId="0" borderId="0" xfId="0" applyFont="1" applyAlignment="1" applyProtection="1">
      <alignment horizontal="left" wrapText="1"/>
      <protection hidden="1"/>
    </xf>
    <xf numFmtId="0" fontId="79" fillId="0" borderId="0" xfId="0" quotePrefix="1" applyFont="1" applyAlignment="1" applyProtection="1">
      <alignment horizontal="left" indent="1"/>
      <protection hidden="1"/>
    </xf>
    <xf numFmtId="0" fontId="47" fillId="2" borderId="0" xfId="0" applyFont="1" applyFill="1" applyAlignment="1" applyProtection="1">
      <alignment horizontal="left"/>
      <protection hidden="1"/>
    </xf>
    <xf numFmtId="0" fontId="63" fillId="0" borderId="0" xfId="0" applyFont="1" applyAlignment="1" applyProtection="1">
      <alignment horizontal="left"/>
      <protection hidden="1"/>
    </xf>
    <xf numFmtId="0" fontId="7" fillId="2" borderId="0" xfId="0" applyFont="1" applyFill="1" applyProtection="1">
      <protection hidden="1"/>
    </xf>
    <xf numFmtId="0" fontId="7" fillId="5" borderId="0" xfId="0" applyFont="1" applyFill="1" applyProtection="1">
      <protection hidden="1"/>
    </xf>
    <xf numFmtId="0" fontId="18" fillId="0" borderId="44" xfId="0" applyFont="1" applyBorder="1" applyAlignment="1" applyProtection="1">
      <alignment horizontal="center" vertical="center" wrapText="1"/>
      <protection hidden="1"/>
    </xf>
    <xf numFmtId="3" fontId="5" fillId="7" borderId="38" xfId="0" applyNumberFormat="1" applyFont="1" applyFill="1" applyBorder="1" applyAlignment="1" applyProtection="1">
      <alignment horizontal="center" vertical="center"/>
      <protection locked="0"/>
    </xf>
    <xf numFmtId="1" fontId="18" fillId="7" borderId="38" xfId="0" applyNumberFormat="1" applyFont="1" applyFill="1" applyBorder="1" applyAlignment="1" applyProtection="1">
      <alignment horizontal="center" vertical="center"/>
      <protection hidden="1"/>
    </xf>
    <xf numFmtId="0" fontId="99" fillId="0" borderId="0" xfId="0" applyFont="1" applyAlignment="1" applyProtection="1">
      <alignment vertical="center"/>
      <protection hidden="1"/>
    </xf>
    <xf numFmtId="1" fontId="5" fillId="0" borderId="4" xfId="0" quotePrefix="1" applyNumberFormat="1" applyFont="1" applyBorder="1" applyAlignment="1" applyProtection="1">
      <alignment horizontal="center" vertical="center"/>
      <protection hidden="1"/>
    </xf>
    <xf numFmtId="1" fontId="5" fillId="0" borderId="47" xfId="0" quotePrefix="1" applyNumberFormat="1" applyFont="1" applyBorder="1" applyAlignment="1" applyProtection="1">
      <alignment horizontal="center" vertical="center"/>
      <protection hidden="1"/>
    </xf>
    <xf numFmtId="0" fontId="42" fillId="0" borderId="0" xfId="0" applyFont="1" applyAlignment="1" applyProtection="1">
      <alignment wrapText="1"/>
      <protection hidden="1"/>
    </xf>
    <xf numFmtId="0" fontId="62" fillId="0" borderId="0" xfId="0" applyFont="1" applyProtection="1">
      <protection hidden="1"/>
    </xf>
    <xf numFmtId="0" fontId="42" fillId="0" borderId="4" xfId="0" applyFont="1" applyBorder="1" applyAlignment="1" applyProtection="1">
      <alignment horizontal="left" wrapText="1"/>
      <protection hidden="1"/>
    </xf>
    <xf numFmtId="0" fontId="100" fillId="0" borderId="0" xfId="0" applyFont="1" applyAlignment="1" applyProtection="1">
      <alignment horizontal="left"/>
      <protection hidden="1"/>
    </xf>
    <xf numFmtId="0" fontId="7" fillId="0" borderId="0" xfId="0" applyFont="1" applyAlignment="1" applyProtection="1">
      <alignment horizontal="left" wrapText="1"/>
      <protection hidden="1"/>
    </xf>
    <xf numFmtId="0" fontId="66" fillId="0" borderId="4" xfId="0" applyFont="1" applyBorder="1" applyAlignment="1" applyProtection="1">
      <alignment vertical="center"/>
      <protection hidden="1"/>
    </xf>
    <xf numFmtId="0" fontId="7" fillId="0" borderId="0" xfId="0" applyFont="1" applyAlignment="1" applyProtection="1">
      <alignment horizontal="right" vertical="center" indent="2"/>
      <protection hidden="1"/>
    </xf>
    <xf numFmtId="0" fontId="62" fillId="0" borderId="0" xfId="0" applyFont="1" applyAlignment="1" applyProtection="1">
      <alignment horizontal="right" vertical="center" indent="2"/>
      <protection hidden="1"/>
    </xf>
    <xf numFmtId="164" fontId="7" fillId="0" borderId="18" xfId="0" applyNumberFormat="1" applyFont="1" applyBorder="1" applyAlignment="1" applyProtection="1">
      <alignment horizontal="center" vertical="center"/>
      <protection hidden="1"/>
    </xf>
    <xf numFmtId="164" fontId="7" fillId="0" borderId="26" xfId="0" applyNumberFormat="1" applyFont="1" applyBorder="1" applyAlignment="1" applyProtection="1">
      <alignment horizontal="center" vertical="center"/>
      <protection hidden="1"/>
    </xf>
    <xf numFmtId="0" fontId="11" fillId="0" borderId="24" xfId="0" applyFont="1" applyBorder="1" applyAlignment="1" applyProtection="1">
      <alignment horizontal="center" vertical="center"/>
      <protection hidden="1"/>
    </xf>
    <xf numFmtId="164" fontId="7" fillId="0" borderId="0" xfId="0" applyNumberFormat="1" applyFont="1" applyAlignment="1" applyProtection="1">
      <alignment horizontal="left" vertical="center"/>
      <protection hidden="1"/>
    </xf>
    <xf numFmtId="164" fontId="7" fillId="0" borderId="24" xfId="0" applyNumberFormat="1" applyFont="1" applyBorder="1" applyAlignment="1" applyProtection="1">
      <alignment horizontal="center" vertical="center"/>
      <protection hidden="1"/>
    </xf>
    <xf numFmtId="0" fontId="7" fillId="18" borderId="24" xfId="0" applyFont="1" applyFill="1" applyBorder="1" applyAlignment="1" applyProtection="1">
      <alignment horizontal="center" vertical="center"/>
      <protection hidden="1"/>
    </xf>
    <xf numFmtId="0" fontId="7" fillId="18" borderId="40" xfId="0" applyFont="1" applyFill="1" applyBorder="1" applyAlignment="1" applyProtection="1">
      <alignment horizontal="center" vertical="center"/>
      <protection hidden="1"/>
    </xf>
    <xf numFmtId="0" fontId="7" fillId="18" borderId="23" xfId="0" applyFont="1" applyFill="1" applyBorder="1" applyAlignment="1" applyProtection="1">
      <alignment horizontal="center" vertical="center"/>
      <protection hidden="1"/>
    </xf>
    <xf numFmtId="1" fontId="18" fillId="0" borderId="24" xfId="0" applyNumberFormat="1" applyFont="1" applyBorder="1" applyAlignment="1" applyProtection="1">
      <alignment horizontal="center" vertical="center"/>
      <protection hidden="1"/>
    </xf>
    <xf numFmtId="1" fontId="18" fillId="0" borderId="40" xfId="0" applyNumberFormat="1" applyFont="1" applyBorder="1" applyAlignment="1" applyProtection="1">
      <alignment horizontal="center" vertical="center"/>
      <protection hidden="1"/>
    </xf>
    <xf numFmtId="1" fontId="18" fillId="0" borderId="23" xfId="0" applyNumberFormat="1" applyFont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 wrapText="1"/>
      <protection hidden="1"/>
    </xf>
    <xf numFmtId="0" fontId="18" fillId="0" borderId="0" xfId="0" applyFont="1" applyAlignment="1" applyProtection="1">
      <alignment horizontal="right" vertical="center" wrapText="1"/>
      <protection hidden="1"/>
    </xf>
    <xf numFmtId="0" fontId="2" fillId="0" borderId="0" xfId="0" applyFont="1" applyAlignment="1" applyProtection="1">
      <alignment vertical="center"/>
      <protection locked="0"/>
    </xf>
    <xf numFmtId="0" fontId="42" fillId="0" borderId="0" xfId="0" applyFont="1" applyAlignment="1" applyProtection="1">
      <alignment vertical="center"/>
      <protection hidden="1"/>
    </xf>
    <xf numFmtId="0" fontId="106" fillId="0" borderId="0" xfId="0" applyFont="1" applyProtection="1">
      <protection hidden="1"/>
    </xf>
    <xf numFmtId="0" fontId="7" fillId="0" borderId="0" xfId="0" applyFont="1" applyAlignment="1" applyProtection="1">
      <alignment horizontal="right" vertical="center" indent="1"/>
      <protection hidden="1"/>
    </xf>
    <xf numFmtId="0" fontId="107" fillId="0" borderId="0" xfId="0" applyFont="1" applyProtection="1">
      <protection hidden="1"/>
    </xf>
    <xf numFmtId="0" fontId="107" fillId="0" borderId="0" xfId="0" applyFont="1" applyAlignment="1" applyProtection="1">
      <alignment vertical="center"/>
      <protection hidden="1"/>
    </xf>
    <xf numFmtId="0" fontId="108" fillId="0" borderId="0" xfId="0" applyFont="1" applyProtection="1">
      <protection hidden="1"/>
    </xf>
    <xf numFmtId="0" fontId="102" fillId="0" borderId="0" xfId="0" applyFont="1" applyAlignment="1" applyProtection="1">
      <alignment vertical="center"/>
      <protection hidden="1"/>
    </xf>
    <xf numFmtId="0" fontId="103" fillId="0" borderId="0" xfId="0" applyFont="1" applyAlignment="1" applyProtection="1">
      <alignment vertical="center"/>
      <protection hidden="1"/>
    </xf>
    <xf numFmtId="0" fontId="104" fillId="0" borderId="0" xfId="0" applyFont="1" applyAlignment="1" applyProtection="1">
      <alignment horizontal="left" vertical="center" indent="1"/>
      <protection hidden="1"/>
    </xf>
    <xf numFmtId="0" fontId="76" fillId="0" borderId="0" xfId="0" applyFont="1" applyAlignment="1" applyProtection="1">
      <alignment vertical="center"/>
      <protection hidden="1"/>
    </xf>
    <xf numFmtId="0" fontId="42" fillId="0" borderId="0" xfId="0" applyFont="1" applyAlignment="1" applyProtection="1">
      <alignment horizontal="left"/>
      <protection hidden="1"/>
    </xf>
    <xf numFmtId="0" fontId="62" fillId="0" borderId="0" xfId="0" applyFont="1" applyAlignment="1" applyProtection="1">
      <alignment wrapText="1"/>
      <protection hidden="1"/>
    </xf>
    <xf numFmtId="0" fontId="105" fillId="0" borderId="0" xfId="0" applyFont="1" applyProtection="1">
      <protection hidden="1"/>
    </xf>
    <xf numFmtId="0" fontId="50" fillId="0" borderId="0" xfId="0" applyFont="1" applyProtection="1">
      <protection hidden="1"/>
    </xf>
    <xf numFmtId="165" fontId="36" fillId="8" borderId="29" xfId="1" applyNumberFormat="1" applyFont="1" applyFill="1" applyBorder="1" applyAlignment="1" applyProtection="1">
      <alignment horizontal="center" vertical="center"/>
      <protection hidden="1"/>
    </xf>
    <xf numFmtId="167" fontId="36" fillId="8" borderId="29" xfId="12" applyNumberFormat="1" applyFont="1" applyFill="1" applyBorder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wrapText="1"/>
      <protection hidden="1"/>
    </xf>
    <xf numFmtId="0" fontId="24" fillId="0" borderId="0" xfId="0" applyFont="1" applyAlignment="1" applyProtection="1">
      <alignment wrapText="1"/>
      <protection hidden="1"/>
    </xf>
    <xf numFmtId="0" fontId="36" fillId="0" borderId="0" xfId="0" applyFont="1" applyAlignment="1" applyProtection="1">
      <alignment horizontal="right"/>
      <protection hidden="1"/>
    </xf>
    <xf numFmtId="0" fontId="2" fillId="2" borderId="0" xfId="0" applyFont="1" applyFill="1" applyProtection="1">
      <protection hidden="1"/>
    </xf>
    <xf numFmtId="49" fontId="5" fillId="0" borderId="0" xfId="0" applyNumberFormat="1" applyFont="1" applyAlignment="1" applyProtection="1">
      <alignment horizontal="left" vertical="center"/>
      <protection hidden="1"/>
    </xf>
    <xf numFmtId="0" fontId="86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 wrapText="1"/>
      <protection hidden="1"/>
    </xf>
    <xf numFmtId="165" fontId="33" fillId="0" borderId="0" xfId="0" applyNumberFormat="1" applyFont="1" applyAlignment="1" applyProtection="1">
      <alignment horizontal="center"/>
      <protection hidden="1"/>
    </xf>
    <xf numFmtId="1" fontId="6" fillId="0" borderId="0" xfId="0" applyNumberFormat="1" applyFont="1" applyAlignment="1" applyProtection="1">
      <alignment horizontal="center" vertical="center"/>
      <protection hidden="1"/>
    </xf>
    <xf numFmtId="1" fontId="6" fillId="6" borderId="0" xfId="0" applyNumberFormat="1" applyFont="1" applyFill="1" applyAlignment="1" applyProtection="1">
      <alignment horizontal="center" vertical="center"/>
      <protection hidden="1"/>
    </xf>
    <xf numFmtId="166" fontId="50" fillId="0" borderId="0" xfId="0" applyNumberFormat="1" applyFont="1" applyAlignment="1" applyProtection="1">
      <alignment horizontal="center" vertical="center"/>
      <protection hidden="1"/>
    </xf>
    <xf numFmtId="0" fontId="50" fillId="0" borderId="0" xfId="0" applyFont="1" applyAlignment="1" applyProtection="1">
      <alignment vertical="center"/>
      <protection hidden="1"/>
    </xf>
    <xf numFmtId="0" fontId="48" fillId="0" borderId="0" xfId="0" applyFont="1" applyAlignment="1" applyProtection="1">
      <alignment horizontal="left" vertical="center" indent="1"/>
      <protection hidden="1"/>
    </xf>
    <xf numFmtId="0" fontId="5" fillId="0" borderId="0" xfId="0" applyFont="1" applyAlignment="1" applyProtection="1">
      <alignment vertical="top" wrapText="1"/>
      <protection hidden="1"/>
    </xf>
    <xf numFmtId="0" fontId="33" fillId="0" borderId="0" xfId="0" applyFont="1" applyAlignment="1" applyProtection="1">
      <alignment horizontal="justify" vertical="top" wrapText="1"/>
      <protection hidden="1"/>
    </xf>
    <xf numFmtId="0" fontId="33" fillId="0" borderId="0" xfId="0" applyFont="1" applyAlignment="1" applyProtection="1">
      <alignment vertical="top" wrapText="1"/>
      <protection hidden="1"/>
    </xf>
    <xf numFmtId="0" fontId="33" fillId="0" borderId="0" xfId="0" applyFont="1" applyAlignment="1" applyProtection="1">
      <alignment horizontal="center" vertical="top" wrapText="1"/>
      <protection hidden="1"/>
    </xf>
    <xf numFmtId="166" fontId="62" fillId="0" borderId="0" xfId="0" applyNumberFormat="1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vertical="top" wrapText="1"/>
      <protection hidden="1"/>
    </xf>
    <xf numFmtId="0" fontId="101" fillId="0" borderId="0" xfId="0" applyFont="1" applyAlignment="1" applyProtection="1">
      <alignment horizontal="left" vertical="center" indent="1"/>
      <protection hidden="1"/>
    </xf>
    <xf numFmtId="0" fontId="2" fillId="2" borderId="0" xfId="0" applyFont="1" applyFill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40" fillId="0" borderId="0" xfId="0" applyFont="1" applyProtection="1">
      <protection locked="0"/>
    </xf>
    <xf numFmtId="0" fontId="51" fillId="0" borderId="0" xfId="0" applyFont="1" applyAlignment="1" applyProtection="1">
      <alignment vertical="center" wrapText="1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33" fillId="0" borderId="28" xfId="0" applyFont="1" applyBorder="1" applyAlignment="1" applyProtection="1">
      <alignment horizontal="left" vertical="center"/>
      <protection locked="0"/>
    </xf>
    <xf numFmtId="0" fontId="33" fillId="0" borderId="12" xfId="0" applyFont="1" applyBorder="1" applyAlignment="1" applyProtection="1">
      <alignment horizontal="left" vertical="center"/>
      <protection locked="0"/>
    </xf>
    <xf numFmtId="1" fontId="7" fillId="10" borderId="30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28" xfId="0" applyFont="1" applyBorder="1" applyAlignment="1" applyProtection="1">
      <alignment vertical="center"/>
      <protection locked="0"/>
    </xf>
    <xf numFmtId="0" fontId="2" fillId="0" borderId="28" xfId="0" applyFont="1" applyBorder="1" applyProtection="1">
      <protection locked="0"/>
    </xf>
    <xf numFmtId="0" fontId="48" fillId="0" borderId="0" xfId="0" applyFont="1" applyAlignment="1" applyProtection="1">
      <alignment vertical="center" wrapText="1"/>
      <protection hidden="1"/>
    </xf>
    <xf numFmtId="0" fontId="97" fillId="0" borderId="0" xfId="0" applyFont="1" applyAlignment="1" applyProtection="1">
      <alignment vertical="top" wrapText="1"/>
      <protection hidden="1"/>
    </xf>
    <xf numFmtId="0" fontId="48" fillId="0" borderId="0" xfId="0" applyFont="1" applyAlignment="1" applyProtection="1">
      <alignment vertical="top" wrapText="1"/>
      <protection hidden="1"/>
    </xf>
    <xf numFmtId="0" fontId="48" fillId="0" borderId="0" xfId="0" applyFont="1" applyAlignment="1" applyProtection="1">
      <alignment horizontal="center" vertical="top" wrapText="1"/>
      <protection hidden="1"/>
    </xf>
    <xf numFmtId="0" fontId="113" fillId="0" borderId="0" xfId="0" applyFont="1" applyAlignment="1" applyProtection="1">
      <alignment vertical="center"/>
      <protection hidden="1"/>
    </xf>
    <xf numFmtId="0" fontId="115" fillId="0" borderId="0" xfId="0" applyFont="1" applyAlignment="1" applyProtection="1">
      <alignment vertical="center"/>
      <protection hidden="1"/>
    </xf>
    <xf numFmtId="0" fontId="78" fillId="0" borderId="0" xfId="0" applyFont="1" applyAlignment="1" applyProtection="1">
      <alignment vertical="center" wrapText="1"/>
      <protection hidden="1"/>
    </xf>
    <xf numFmtId="164" fontId="11" fillId="12" borderId="31" xfId="0" applyNumberFormat="1" applyFont="1" applyFill="1" applyBorder="1" applyAlignment="1" applyProtection="1">
      <alignment horizontal="center" vertical="center"/>
      <protection hidden="1"/>
    </xf>
    <xf numFmtId="164" fontId="11" fillId="12" borderId="38" xfId="0" applyNumberFormat="1" applyFont="1" applyFill="1" applyBorder="1" applyAlignment="1" applyProtection="1">
      <alignment horizontal="center" vertical="center"/>
      <protection hidden="1"/>
    </xf>
    <xf numFmtId="1" fontId="5" fillId="10" borderId="2" xfId="0" applyNumberFormat="1" applyFont="1" applyFill="1" applyBorder="1" applyAlignment="1" applyProtection="1">
      <alignment horizontal="center" vertical="center"/>
      <protection locked="0"/>
    </xf>
    <xf numFmtId="1" fontId="5" fillId="10" borderId="30" xfId="0" quotePrefix="1" applyNumberFormat="1" applyFont="1" applyFill="1" applyBorder="1" applyAlignment="1" applyProtection="1">
      <alignment horizontal="center" vertical="center"/>
      <protection locked="0"/>
    </xf>
    <xf numFmtId="0" fontId="44" fillId="19" borderId="30" xfId="0" applyFont="1" applyFill="1" applyBorder="1" applyAlignment="1" applyProtection="1">
      <alignment horizontal="center" vertical="center"/>
      <protection hidden="1"/>
    </xf>
    <xf numFmtId="0" fontId="7" fillId="10" borderId="30" xfId="0" applyFont="1" applyFill="1" applyBorder="1" applyAlignment="1" applyProtection="1">
      <alignment horizontal="center" vertical="center" wrapText="1"/>
      <protection locked="0"/>
    </xf>
    <xf numFmtId="0" fontId="7" fillId="10" borderId="30" xfId="0" applyFont="1" applyFill="1" applyBorder="1" applyAlignment="1" applyProtection="1">
      <alignment horizontal="center" vertical="center"/>
      <protection locked="0"/>
    </xf>
    <xf numFmtId="9" fontId="7" fillId="10" borderId="30" xfId="1" applyFont="1" applyFill="1" applyBorder="1" applyAlignment="1" applyProtection="1">
      <alignment horizontal="center" vertical="center" wrapText="1"/>
      <protection locked="0"/>
    </xf>
    <xf numFmtId="3" fontId="7" fillId="10" borderId="2" xfId="1" applyNumberFormat="1" applyFont="1" applyFill="1" applyBorder="1" applyAlignment="1" applyProtection="1">
      <alignment horizontal="center" vertical="center" wrapText="1"/>
      <protection locked="0"/>
    </xf>
    <xf numFmtId="2" fontId="62" fillId="3" borderId="31" xfId="0" applyNumberFormat="1" applyFont="1" applyFill="1" applyBorder="1" applyAlignment="1" applyProtection="1">
      <alignment horizontal="center" vertical="center"/>
      <protection hidden="1"/>
    </xf>
    <xf numFmtId="2" fontId="62" fillId="3" borderId="38" xfId="0" applyNumberFormat="1" applyFont="1" applyFill="1" applyBorder="1" applyAlignment="1" applyProtection="1">
      <alignment horizontal="center" vertical="center"/>
      <protection hidden="1"/>
    </xf>
    <xf numFmtId="0" fontId="19" fillId="0" borderId="0" xfId="5" applyFont="1"/>
    <xf numFmtId="0" fontId="107" fillId="0" borderId="0" xfId="5" applyFont="1"/>
    <xf numFmtId="166" fontId="107" fillId="0" borderId="0" xfId="5" applyNumberFormat="1" applyFont="1"/>
    <xf numFmtId="0" fontId="7" fillId="0" borderId="12" xfId="0" applyFont="1" applyBorder="1" applyAlignment="1" applyProtection="1">
      <alignment horizontal="left" vertical="center" wrapText="1"/>
      <protection hidden="1"/>
    </xf>
    <xf numFmtId="0" fontId="48" fillId="0" borderId="0" xfId="0" applyFont="1" applyAlignment="1" applyProtection="1">
      <alignment wrapText="1"/>
      <protection hidden="1"/>
    </xf>
    <xf numFmtId="0" fontId="108" fillId="0" borderId="0" xfId="0" applyFont="1" applyAlignment="1" applyProtection="1">
      <alignment vertical="center"/>
      <protection hidden="1"/>
    </xf>
    <xf numFmtId="0" fontId="7" fillId="0" borderId="12" xfId="0" applyFont="1" applyBorder="1" applyAlignment="1" applyProtection="1">
      <alignment horizontal="left" vertical="center"/>
      <protection hidden="1"/>
    </xf>
    <xf numFmtId="0" fontId="14" fillId="0" borderId="0" xfId="0" applyFont="1" applyProtection="1">
      <protection hidden="1"/>
    </xf>
    <xf numFmtId="0" fontId="48" fillId="0" borderId="0" xfId="0" applyFont="1" applyAlignment="1" applyProtection="1">
      <alignment horizontal="left" vertical="center"/>
      <protection hidden="1"/>
    </xf>
    <xf numFmtId="0" fontId="33" fillId="0" borderId="0" xfId="0" applyFont="1" applyAlignment="1" applyProtection="1">
      <alignment vertical="center" wrapText="1"/>
      <protection locked="0"/>
    </xf>
    <xf numFmtId="0" fontId="33" fillId="0" borderId="12" xfId="0" applyFont="1" applyBorder="1" applyAlignment="1" applyProtection="1">
      <alignment horizontal="center" vertical="center" wrapText="1"/>
      <protection locked="0"/>
    </xf>
    <xf numFmtId="0" fontId="33" fillId="0" borderId="12" xfId="0" applyFont="1" applyBorder="1" applyAlignment="1" applyProtection="1">
      <alignment vertical="center" wrapText="1"/>
      <protection locked="0"/>
    </xf>
    <xf numFmtId="0" fontId="33" fillId="0" borderId="28" xfId="0" applyFont="1" applyBorder="1" applyAlignment="1" applyProtection="1">
      <alignment horizontal="center" wrapText="1"/>
      <protection locked="0"/>
    </xf>
    <xf numFmtId="0" fontId="33" fillId="0" borderId="0" xfId="0" applyFont="1" applyAlignment="1" applyProtection="1">
      <alignment horizontal="center" wrapText="1"/>
      <protection locked="0"/>
    </xf>
    <xf numFmtId="0" fontId="33" fillId="0" borderId="12" xfId="0" applyFont="1" applyBorder="1" applyAlignment="1" applyProtection="1">
      <alignment horizontal="center" wrapText="1"/>
      <protection locked="0"/>
    </xf>
    <xf numFmtId="0" fontId="33" fillId="0" borderId="12" xfId="0" applyFont="1" applyBorder="1" applyAlignment="1" applyProtection="1">
      <alignment vertical="center"/>
      <protection locked="0"/>
    </xf>
    <xf numFmtId="0" fontId="33" fillId="0" borderId="28" xfId="0" applyFont="1" applyBorder="1" applyAlignment="1" applyProtection="1">
      <alignment vertical="center"/>
      <protection locked="0"/>
    </xf>
    <xf numFmtId="0" fontId="33" fillId="0" borderId="28" xfId="0" applyFont="1" applyBorder="1" applyAlignment="1" applyProtection="1">
      <alignment wrapText="1"/>
      <protection locked="0"/>
    </xf>
    <xf numFmtId="0" fontId="33" fillId="0" borderId="28" xfId="0" applyFont="1" applyBorder="1" applyAlignment="1" applyProtection="1">
      <alignment vertical="center" wrapText="1"/>
      <protection locked="0"/>
    </xf>
    <xf numFmtId="0" fontId="33" fillId="0" borderId="0" xfId="0" applyFont="1" applyAlignment="1" applyProtection="1">
      <alignment vertical="center"/>
      <protection locked="0"/>
    </xf>
    <xf numFmtId="164" fontId="7" fillId="0" borderId="55" xfId="0" applyNumberFormat="1" applyFont="1" applyBorder="1" applyAlignment="1" applyProtection="1">
      <alignment horizontal="center" vertical="center"/>
      <protection locked="0"/>
    </xf>
    <xf numFmtId="164" fontId="7" fillId="0" borderId="56" xfId="0" applyNumberFormat="1" applyFont="1" applyBorder="1" applyAlignment="1" applyProtection="1">
      <alignment horizontal="center" vertical="center"/>
      <protection locked="0"/>
    </xf>
    <xf numFmtId="164" fontId="7" fillId="0" borderId="21" xfId="0" applyNumberFormat="1" applyFont="1" applyBorder="1" applyAlignment="1" applyProtection="1">
      <alignment horizontal="center" vertical="center"/>
      <protection hidden="1"/>
    </xf>
    <xf numFmtId="164" fontId="7" fillId="0" borderId="57" xfId="0" applyNumberFormat="1" applyFont="1" applyBorder="1" applyAlignment="1" applyProtection="1">
      <alignment horizontal="center" vertical="center"/>
      <protection hidden="1"/>
    </xf>
    <xf numFmtId="164" fontId="7" fillId="0" borderId="59" xfId="0" applyNumberFormat="1" applyFont="1" applyBorder="1" applyAlignment="1" applyProtection="1">
      <alignment horizontal="center" vertical="center"/>
      <protection locked="0"/>
    </xf>
    <xf numFmtId="164" fontId="7" fillId="0" borderId="60" xfId="0" applyNumberFormat="1" applyFont="1" applyBorder="1" applyAlignment="1" applyProtection="1">
      <alignment horizontal="center" vertical="center"/>
      <protection locked="0"/>
    </xf>
    <xf numFmtId="164" fontId="11" fillId="12" borderId="59" xfId="0" applyNumberFormat="1" applyFont="1" applyFill="1" applyBorder="1" applyAlignment="1" applyProtection="1">
      <alignment horizontal="center" vertical="center"/>
      <protection locked="0"/>
    </xf>
    <xf numFmtId="164" fontId="62" fillId="0" borderId="59" xfId="0" applyNumberFormat="1" applyFont="1" applyBorder="1" applyAlignment="1" applyProtection="1">
      <alignment horizontal="center" vertical="center"/>
      <protection locked="0"/>
    </xf>
    <xf numFmtId="164" fontId="62" fillId="0" borderId="60" xfId="0" applyNumberFormat="1" applyFont="1" applyBorder="1" applyAlignment="1" applyProtection="1">
      <alignment horizontal="center" vertical="center"/>
      <protection locked="0"/>
    </xf>
    <xf numFmtId="164" fontId="5" fillId="0" borderId="59" xfId="0" applyNumberFormat="1" applyFont="1" applyBorder="1" applyAlignment="1" applyProtection="1">
      <alignment horizontal="center" vertical="center"/>
      <protection locked="0"/>
    </xf>
    <xf numFmtId="164" fontId="7" fillId="0" borderId="61" xfId="0" applyNumberFormat="1" applyFont="1" applyBorder="1" applyAlignment="1" applyProtection="1">
      <alignment horizontal="center" vertical="center"/>
      <protection hidden="1"/>
    </xf>
    <xf numFmtId="164" fontId="7" fillId="0" borderId="62" xfId="0" applyNumberFormat="1" applyFont="1" applyBorder="1" applyAlignment="1" applyProtection="1">
      <alignment horizontal="center" vertical="center"/>
      <protection hidden="1"/>
    </xf>
    <xf numFmtId="164" fontId="7" fillId="0" borderId="63" xfId="0" applyNumberFormat="1" applyFont="1" applyBorder="1" applyAlignment="1" applyProtection="1">
      <alignment horizontal="center" vertical="center"/>
      <protection locked="0"/>
    </xf>
    <xf numFmtId="164" fontId="7" fillId="0" borderId="64" xfId="0" applyNumberFormat="1" applyFont="1" applyBorder="1" applyAlignment="1" applyProtection="1">
      <alignment horizontal="center" vertical="center"/>
      <protection locked="0"/>
    </xf>
    <xf numFmtId="0" fontId="48" fillId="0" borderId="0" xfId="0" applyFont="1" applyAlignment="1" applyProtection="1">
      <alignment horizontal="left" vertical="top" wrapText="1"/>
      <protection hidden="1"/>
    </xf>
    <xf numFmtId="49" fontId="58" fillId="0" borderId="26" xfId="0" applyNumberFormat="1" applyFont="1" applyBorder="1" applyAlignment="1">
      <alignment horizontal="center" vertical="center" wrapText="1"/>
    </xf>
    <xf numFmtId="0" fontId="5" fillId="11" borderId="8" xfId="0" applyFont="1" applyFill="1" applyBorder="1" applyAlignment="1" applyProtection="1">
      <alignment horizontal="left" vertical="center"/>
      <protection hidden="1"/>
    </xf>
    <xf numFmtId="0" fontId="5" fillId="11" borderId="9" xfId="0" applyFont="1" applyFill="1" applyBorder="1" applyAlignment="1" applyProtection="1">
      <alignment horizontal="left" vertical="center"/>
      <protection hidden="1"/>
    </xf>
    <xf numFmtId="0" fontId="26" fillId="0" borderId="65" xfId="0" applyFont="1" applyBorder="1" applyAlignment="1" applyProtection="1">
      <alignment vertical="center" wrapText="1"/>
      <protection hidden="1"/>
    </xf>
    <xf numFmtId="0" fontId="26" fillId="0" borderId="65" xfId="0" applyFont="1" applyBorder="1" applyAlignment="1" applyProtection="1">
      <alignment vertical="center"/>
      <protection hidden="1"/>
    </xf>
    <xf numFmtId="0" fontId="117" fillId="0" borderId="0" xfId="0" applyFont="1" applyAlignment="1" applyProtection="1">
      <alignment horizontal="left" vertical="top" wrapText="1" indent="5"/>
      <protection hidden="1"/>
    </xf>
    <xf numFmtId="1" fontId="6" fillId="0" borderId="0" xfId="0" applyNumberFormat="1" applyFont="1" applyAlignment="1" applyProtection="1">
      <alignment horizontal="center"/>
      <protection hidden="1"/>
    </xf>
    <xf numFmtId="0" fontId="5" fillId="0" borderId="5" xfId="0" applyFont="1" applyBorder="1" applyAlignment="1" applyProtection="1">
      <alignment vertical="center"/>
      <protection hidden="1"/>
    </xf>
    <xf numFmtId="0" fontId="5" fillId="0" borderId="5" xfId="0" applyFont="1" applyBorder="1" applyAlignment="1" applyProtection="1">
      <alignment vertical="center" wrapText="1"/>
      <protection hidden="1"/>
    </xf>
    <xf numFmtId="0" fontId="33" fillId="0" borderId="5" xfId="0" applyFont="1" applyBorder="1" applyAlignment="1" applyProtection="1">
      <alignment vertical="center" wrapText="1"/>
      <protection hidden="1"/>
    </xf>
    <xf numFmtId="0" fontId="45" fillId="0" borderId="5" xfId="0" applyFont="1" applyBorder="1" applyAlignment="1" applyProtection="1">
      <alignment vertical="center"/>
      <protection hidden="1"/>
    </xf>
    <xf numFmtId="0" fontId="0" fillId="3" borderId="0" xfId="0" applyFill="1"/>
    <xf numFmtId="0" fontId="41" fillId="0" borderId="5" xfId="0" applyFont="1" applyBorder="1" applyAlignment="1" applyProtection="1">
      <alignment vertical="center" wrapText="1"/>
      <protection hidden="1"/>
    </xf>
    <xf numFmtId="0" fontId="74" fillId="0" borderId="5" xfId="0" applyFont="1" applyBorder="1" applyAlignment="1" applyProtection="1">
      <alignment vertical="center"/>
      <protection hidden="1"/>
    </xf>
    <xf numFmtId="0" fontId="33" fillId="0" borderId="27" xfId="0" applyFont="1" applyBorder="1" applyAlignment="1" applyProtection="1">
      <alignment vertical="center"/>
      <protection locked="0"/>
    </xf>
    <xf numFmtId="0" fontId="33" fillId="0" borderId="54" xfId="0" applyFont="1" applyBorder="1" applyAlignment="1" applyProtection="1">
      <alignment vertical="center"/>
      <protection locked="0"/>
    </xf>
    <xf numFmtId="0" fontId="33" fillId="0" borderId="53" xfId="0" applyFont="1" applyBorder="1" applyAlignment="1" applyProtection="1">
      <alignment vertical="center" wrapText="1"/>
      <protection locked="0"/>
    </xf>
    <xf numFmtId="0" fontId="72" fillId="0" borderId="0" xfId="0" applyFont="1" applyAlignment="1" applyProtection="1">
      <alignment horizontal="left" vertical="center" wrapText="1"/>
      <protection hidden="1"/>
    </xf>
    <xf numFmtId="0" fontId="118" fillId="0" borderId="0" xfId="0" applyFont="1" applyAlignment="1" applyProtection="1">
      <alignment horizontal="left" vertical="center" indent="1"/>
      <protection hidden="1"/>
    </xf>
    <xf numFmtId="0" fontId="5" fillId="5" borderId="0" xfId="0" applyFont="1" applyFill="1" applyAlignment="1" applyProtection="1">
      <alignment vertical="center"/>
      <protection hidden="1"/>
    </xf>
    <xf numFmtId="1" fontId="5" fillId="0" borderId="0" xfId="0" quotePrefix="1" applyNumberFormat="1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/>
      <protection hidden="1"/>
    </xf>
    <xf numFmtId="0" fontId="90" fillId="0" borderId="0" xfId="0" applyFont="1" applyAlignment="1" applyProtection="1">
      <alignment horizontal="center"/>
      <protection hidden="1"/>
    </xf>
    <xf numFmtId="0" fontId="90" fillId="0" borderId="0" xfId="0" applyFont="1" applyProtection="1">
      <protection hidden="1"/>
    </xf>
    <xf numFmtId="0" fontId="119" fillId="0" borderId="0" xfId="0" applyFont="1" applyProtection="1"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Protection="1">
      <protection locked="0" hidden="1"/>
    </xf>
    <xf numFmtId="0" fontId="34" fillId="0" borderId="0" xfId="0" applyFont="1" applyProtection="1">
      <protection locked="0" hidden="1"/>
    </xf>
    <xf numFmtId="0" fontId="34" fillId="0" borderId="0" xfId="0" applyFont="1" applyAlignment="1" applyProtection="1">
      <alignment horizontal="center"/>
      <protection hidden="1"/>
    </xf>
    <xf numFmtId="0" fontId="12" fillId="6" borderId="0" xfId="0" applyFont="1" applyFill="1" applyProtection="1">
      <protection hidden="1"/>
    </xf>
    <xf numFmtId="0" fontId="72" fillId="0" borderId="0" xfId="0" applyFont="1" applyAlignment="1" applyProtection="1">
      <alignment vertical="center" wrapText="1"/>
      <protection hidden="1"/>
    </xf>
    <xf numFmtId="0" fontId="5" fillId="0" borderId="12" xfId="0" applyFont="1" applyBorder="1" applyAlignment="1" applyProtection="1">
      <alignment vertical="center" wrapText="1"/>
      <protection hidden="1"/>
    </xf>
    <xf numFmtId="0" fontId="14" fillId="0" borderId="12" xfId="0" applyFont="1" applyBorder="1" applyAlignment="1" applyProtection="1">
      <alignment horizontal="left" vertical="center"/>
      <protection locked="0" hidden="1"/>
    </xf>
    <xf numFmtId="0" fontId="33" fillId="0" borderId="0" xfId="0" applyFont="1" applyAlignment="1" applyProtection="1">
      <alignment horizontal="left" vertical="center" wrapText="1"/>
      <protection locked="0" hidden="1"/>
    </xf>
    <xf numFmtId="0" fontId="33" fillId="0" borderId="28" xfId="0" applyFont="1" applyBorder="1" applyAlignment="1" applyProtection="1">
      <alignment horizontal="left" vertical="center"/>
      <protection locked="0" hidden="1"/>
    </xf>
    <xf numFmtId="0" fontId="18" fillId="0" borderId="0" xfId="0" applyFont="1" applyAlignment="1" applyProtection="1">
      <alignment vertical="center"/>
      <protection hidden="1"/>
    </xf>
    <xf numFmtId="0" fontId="5" fillId="0" borderId="0" xfId="0" applyFont="1" applyAlignment="1">
      <alignment vertical="center" wrapText="1"/>
    </xf>
    <xf numFmtId="3" fontId="33" fillId="0" borderId="0" xfId="0" applyNumberFormat="1" applyFont="1" applyAlignment="1">
      <alignment horizontal="center" vertical="center" wrapText="1"/>
    </xf>
    <xf numFmtId="1" fontId="33" fillId="0" borderId="0" xfId="0" applyNumberFormat="1" applyFont="1" applyAlignment="1">
      <alignment vertical="center" wrapText="1"/>
    </xf>
    <xf numFmtId="0" fontId="5" fillId="0" borderId="0" xfId="0" applyFont="1" applyAlignment="1" applyProtection="1">
      <alignment horizontal="right" vertical="center" indent="1"/>
      <protection hidden="1"/>
    </xf>
    <xf numFmtId="165" fontId="14" fillId="10" borderId="30" xfId="1" applyNumberFormat="1" applyFont="1" applyFill="1" applyBorder="1" applyAlignment="1" applyProtection="1">
      <alignment horizontal="center" vertical="center" wrapText="1"/>
      <protection locked="0" hidden="1"/>
    </xf>
    <xf numFmtId="0" fontId="120" fillId="0" borderId="0" xfId="0" applyFont="1" applyProtection="1">
      <protection hidden="1"/>
    </xf>
    <xf numFmtId="9" fontId="12" fillId="6" borderId="0" xfId="0" applyNumberFormat="1" applyFont="1" applyFill="1" applyProtection="1"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9" fontId="14" fillId="10" borderId="30" xfId="1" applyFont="1" applyFill="1" applyBorder="1" applyAlignment="1" applyProtection="1">
      <alignment horizontal="center" vertical="center" wrapText="1"/>
      <protection locked="0" hidden="1"/>
    </xf>
    <xf numFmtId="9" fontId="34" fillId="0" borderId="0" xfId="0" applyNumberFormat="1" applyFont="1" applyProtection="1">
      <protection hidden="1"/>
    </xf>
    <xf numFmtId="9" fontId="14" fillId="2" borderId="0" xfId="1" applyFont="1" applyFill="1" applyBorder="1" applyAlignment="1" applyProtection="1">
      <alignment horizontal="center" vertical="center" wrapText="1"/>
      <protection locked="0" hidden="1"/>
    </xf>
    <xf numFmtId="0" fontId="33" fillId="0" borderId="0" xfId="0" applyFont="1" applyAlignment="1">
      <alignment vertical="center" wrapText="1"/>
    </xf>
    <xf numFmtId="0" fontId="121" fillId="0" borderId="0" xfId="0" applyFont="1" applyProtection="1">
      <protection hidden="1"/>
    </xf>
    <xf numFmtId="0" fontId="121" fillId="0" borderId="0" xfId="0" applyFont="1" applyAlignment="1" applyProtection="1">
      <alignment horizontal="right" vertical="center" indent="1"/>
      <protection hidden="1"/>
    </xf>
    <xf numFmtId="9" fontId="12" fillId="0" borderId="0" xfId="0" applyNumberFormat="1" applyFont="1" applyProtection="1">
      <protection hidden="1"/>
    </xf>
    <xf numFmtId="0" fontId="48" fillId="0" borderId="0" xfId="0" applyFont="1" applyAlignment="1">
      <alignment vertical="center" wrapText="1"/>
    </xf>
    <xf numFmtId="0" fontId="14" fillId="0" borderId="0" xfId="0" applyFont="1" applyAlignment="1">
      <alignment horizontal="justify" vertical="top" wrapText="1"/>
    </xf>
    <xf numFmtId="0" fontId="12" fillId="0" borderId="0" xfId="0" applyFont="1"/>
    <xf numFmtId="0" fontId="34" fillId="0" borderId="0" xfId="0" applyFo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right" vertical="top"/>
    </xf>
    <xf numFmtId="0" fontId="51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0" fontId="5" fillId="6" borderId="0" xfId="0" applyFont="1" applyFill="1" applyAlignment="1">
      <alignment vertical="center"/>
    </xf>
    <xf numFmtId="0" fontId="51" fillId="0" borderId="0" xfId="0" applyFont="1" applyAlignment="1" applyProtection="1">
      <alignment horizontal="justify" vertical="top" wrapText="1"/>
      <protection locked="0"/>
    </xf>
    <xf numFmtId="0" fontId="5" fillId="0" borderId="0" xfId="0" applyFont="1" applyAlignment="1">
      <alignment horizontal="left" vertical="top" wrapText="1"/>
    </xf>
    <xf numFmtId="0" fontId="14" fillId="0" borderId="0" xfId="0" applyFont="1" applyAlignment="1" applyProtection="1">
      <alignment horizontal="justify" vertical="top" wrapText="1"/>
      <protection locked="0"/>
    </xf>
    <xf numFmtId="0" fontId="14" fillId="0" borderId="0" xfId="0" applyFont="1" applyAlignment="1">
      <alignment horizontal="left" vertical="top" wrapText="1"/>
    </xf>
    <xf numFmtId="0" fontId="121" fillId="0" borderId="0" xfId="0" applyFont="1" applyAlignment="1">
      <alignment vertical="top" wrapText="1"/>
    </xf>
    <xf numFmtId="0" fontId="51" fillId="0" borderId="7" xfId="0" applyFont="1" applyBorder="1" applyAlignment="1" applyProtection="1">
      <alignment horizontal="center" vertical="top" wrapText="1"/>
      <protection locked="0"/>
    </xf>
    <xf numFmtId="0" fontId="5" fillId="2" borderId="0" xfId="0" applyFont="1" applyFill="1" applyAlignment="1">
      <alignment horizontal="center" vertical="center"/>
    </xf>
    <xf numFmtId="0" fontId="51" fillId="0" borderId="28" xfId="0" applyFont="1" applyBorder="1" applyAlignment="1" applyProtection="1">
      <alignment horizontal="justify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34" fillId="0" borderId="5" xfId="0" applyFont="1" applyBorder="1"/>
    <xf numFmtId="0" fontId="12" fillId="0" borderId="0" xfId="0" applyFont="1" applyAlignment="1" applyProtection="1">
      <alignment horizontal="center" vertical="center"/>
      <protection hidden="1"/>
    </xf>
    <xf numFmtId="0" fontId="120" fillId="0" borderId="0" xfId="0" applyFont="1" applyAlignment="1" applyProtection="1">
      <alignment horizontal="left" vertical="center"/>
      <protection hidden="1"/>
    </xf>
    <xf numFmtId="168" fontId="14" fillId="10" borderId="30" xfId="1" applyNumberFormat="1" applyFont="1" applyFill="1" applyBorder="1" applyAlignment="1" applyProtection="1">
      <alignment horizontal="center" vertical="center" wrapText="1"/>
      <protection locked="0" hidden="1"/>
    </xf>
    <xf numFmtId="0" fontId="12" fillId="0" borderId="0" xfId="0" applyFont="1" applyAlignment="1" applyProtection="1">
      <alignment horizontal="left" vertical="center"/>
      <protection hidden="1"/>
    </xf>
    <xf numFmtId="0" fontId="34" fillId="0" borderId="0" xfId="0" applyFont="1" applyAlignment="1" applyProtection="1">
      <alignment horizontal="center" vertical="center"/>
      <protection hidden="1"/>
    </xf>
    <xf numFmtId="168" fontId="12" fillId="0" borderId="0" xfId="0" applyNumberFormat="1" applyFont="1" applyAlignment="1" applyProtection="1">
      <alignment horizontal="center" vertical="center"/>
      <protection hidden="1"/>
    </xf>
    <xf numFmtId="0" fontId="114" fillId="0" borderId="0" xfId="0" applyFont="1" applyProtection="1">
      <protection hidden="1"/>
    </xf>
    <xf numFmtId="0" fontId="122" fillId="0" borderId="0" xfId="0" applyFont="1" applyAlignment="1" applyProtection="1">
      <alignment horizontal="right" vertical="center" indent="1"/>
      <protection hidden="1"/>
    </xf>
    <xf numFmtId="168" fontId="12" fillId="0" borderId="0" xfId="0" applyNumberFormat="1" applyFont="1" applyProtection="1">
      <protection hidden="1"/>
    </xf>
    <xf numFmtId="165" fontId="12" fillId="0" borderId="0" xfId="0" applyNumberFormat="1" applyFont="1" applyProtection="1">
      <protection hidden="1"/>
    </xf>
    <xf numFmtId="0" fontId="36" fillId="0" borderId="0" xfId="0" applyFont="1" applyAlignment="1" applyProtection="1">
      <alignment horizontal="center"/>
      <protection hidden="1"/>
    </xf>
    <xf numFmtId="168" fontId="34" fillId="6" borderId="0" xfId="0" applyNumberFormat="1" applyFont="1" applyFill="1" applyProtection="1">
      <protection hidden="1"/>
    </xf>
    <xf numFmtId="49" fontId="5" fillId="0" borderId="0" xfId="0" applyNumberFormat="1" applyFont="1" applyAlignment="1" applyProtection="1">
      <alignment horizontal="center" vertical="center"/>
      <protection hidden="1"/>
    </xf>
    <xf numFmtId="0" fontId="14" fillId="2" borderId="0" xfId="0" applyFont="1" applyFill="1" applyAlignment="1" applyProtection="1">
      <alignment vertical="center"/>
      <protection hidden="1"/>
    </xf>
    <xf numFmtId="9" fontId="5" fillId="8" borderId="29" xfId="1" applyFont="1" applyFill="1" applyBorder="1" applyAlignment="1" applyProtection="1">
      <alignment horizontal="center" vertical="center"/>
      <protection locked="0"/>
    </xf>
    <xf numFmtId="0" fontId="50" fillId="0" borderId="12" xfId="0" applyFont="1" applyBorder="1" applyAlignment="1" applyProtection="1">
      <alignment horizontal="left" vertical="center" wrapText="1"/>
      <protection hidden="1"/>
    </xf>
    <xf numFmtId="0" fontId="2" fillId="0" borderId="12" xfId="0" applyFont="1" applyBorder="1" applyProtection="1">
      <protection locked="0"/>
    </xf>
    <xf numFmtId="0" fontId="50" fillId="0" borderId="28" xfId="0" applyFont="1" applyBorder="1" applyAlignment="1" applyProtection="1">
      <alignment horizontal="left" vertical="center" wrapText="1"/>
      <protection hidden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 applyProtection="1">
      <alignment horizontal="left" vertical="center"/>
      <protection hidden="1"/>
    </xf>
    <xf numFmtId="0" fontId="12" fillId="2" borderId="0" xfId="0" applyFont="1" applyFill="1" applyProtection="1">
      <protection hidden="1"/>
    </xf>
    <xf numFmtId="0" fontId="86" fillId="2" borderId="0" xfId="0" applyFont="1" applyFill="1" applyProtection="1">
      <protection locked="0"/>
    </xf>
    <xf numFmtId="0" fontId="34" fillId="2" borderId="0" xfId="0" applyFont="1" applyFill="1" applyProtection="1">
      <protection hidden="1"/>
    </xf>
    <xf numFmtId="0" fontId="34" fillId="2" borderId="0" xfId="0" applyFont="1" applyFill="1" applyAlignment="1" applyProtection="1">
      <alignment horizontal="center"/>
      <protection hidden="1"/>
    </xf>
    <xf numFmtId="0" fontId="5" fillId="2" borderId="0" xfId="0" applyFont="1" applyFill="1" applyAlignment="1">
      <alignment vertical="center"/>
    </xf>
    <xf numFmtId="0" fontId="48" fillId="0" borderId="0" xfId="0" applyFont="1" applyAlignment="1">
      <alignment horizontal="center"/>
    </xf>
    <xf numFmtId="0" fontId="11" fillId="0" borderId="0" xfId="0" applyFont="1"/>
    <xf numFmtId="0" fontId="19" fillId="0" borderId="0" xfId="0" applyFont="1"/>
    <xf numFmtId="0" fontId="11" fillId="0" borderId="0" xfId="0" applyFont="1" applyAlignment="1">
      <alignment wrapText="1"/>
    </xf>
    <xf numFmtId="0" fontId="7" fillId="0" borderId="0" xfId="0" applyFont="1" applyAlignment="1">
      <alignment horizontal="right" vertical="center"/>
    </xf>
    <xf numFmtId="0" fontId="33" fillId="0" borderId="0" xfId="0" applyFont="1" applyProtection="1">
      <protection locked="0"/>
    </xf>
    <xf numFmtId="0" fontId="11" fillId="0" borderId="0" xfId="0" applyFont="1" applyAlignment="1">
      <alignment horizontal="center"/>
    </xf>
    <xf numFmtId="0" fontId="11" fillId="6" borderId="0" xfId="0" applyFont="1" applyFill="1" applyAlignment="1">
      <alignment horizontal="center"/>
    </xf>
    <xf numFmtId="0" fontId="7" fillId="10" borderId="18" xfId="0" applyFont="1" applyFill="1" applyBorder="1" applyAlignment="1">
      <alignment horizontal="center" vertical="center"/>
    </xf>
    <xf numFmtId="0" fontId="7" fillId="10" borderId="26" xfId="0" applyFont="1" applyFill="1" applyBorder="1" applyAlignment="1">
      <alignment horizontal="center" vertical="center"/>
    </xf>
    <xf numFmtId="0" fontId="33" fillId="0" borderId="26" xfId="0" applyFont="1" applyBorder="1" applyAlignment="1" applyProtection="1">
      <alignment vertical="center"/>
      <protection locked="0"/>
    </xf>
    <xf numFmtId="0" fontId="1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2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 vertical="center"/>
    </xf>
    <xf numFmtId="0" fontId="7" fillId="10" borderId="72" xfId="0" applyFont="1" applyFill="1" applyBorder="1" applyAlignment="1">
      <alignment horizontal="center" vertical="center"/>
    </xf>
    <xf numFmtId="0" fontId="7" fillId="10" borderId="17" xfId="0" applyFont="1" applyFill="1" applyBorder="1" applyAlignment="1">
      <alignment horizontal="center" vertical="center"/>
    </xf>
    <xf numFmtId="0" fontId="86" fillId="0" borderId="26" xfId="0" applyFont="1" applyBorder="1" applyProtection="1">
      <protection locked="0"/>
    </xf>
    <xf numFmtId="0" fontId="11" fillId="6" borderId="0" xfId="0" applyFont="1" applyFill="1"/>
    <xf numFmtId="0" fontId="86" fillId="0" borderId="52" xfId="0" applyFont="1" applyBorder="1" applyProtection="1">
      <protection locked="0"/>
    </xf>
    <xf numFmtId="0" fontId="19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5" fillId="0" borderId="12" xfId="0" applyFont="1" applyBorder="1" applyAlignment="1" applyProtection="1">
      <alignment horizontal="left" vertical="center" wrapText="1"/>
      <protection hidden="1"/>
    </xf>
    <xf numFmtId="0" fontId="34" fillId="0" borderId="12" xfId="0" applyFont="1" applyBorder="1" applyAlignment="1" applyProtection="1">
      <alignment horizontal="left" vertical="center" wrapText="1"/>
      <protection hidden="1"/>
    </xf>
    <xf numFmtId="0" fontId="18" fillId="0" borderId="16" xfId="0" applyFont="1" applyBorder="1" applyAlignment="1" applyProtection="1">
      <alignment horizontal="right" vertical="center"/>
      <protection hidden="1"/>
    </xf>
    <xf numFmtId="0" fontId="18" fillId="0" borderId="17" xfId="0" applyFont="1" applyBorder="1" applyAlignment="1" applyProtection="1">
      <alignment horizontal="right" vertical="center"/>
      <protection hidden="1"/>
    </xf>
    <xf numFmtId="0" fontId="5" fillId="0" borderId="1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" fillId="20" borderId="7" xfId="0" applyFont="1" applyFill="1" applyBorder="1" applyAlignment="1" applyProtection="1">
      <alignment horizontal="right" vertical="center"/>
      <protection hidden="1"/>
    </xf>
    <xf numFmtId="0" fontId="18" fillId="20" borderId="51" xfId="0" applyFont="1" applyFill="1" applyBorder="1" applyAlignment="1" applyProtection="1">
      <alignment horizontal="right" vertical="center"/>
      <protection hidden="1"/>
    </xf>
    <xf numFmtId="0" fontId="5" fillId="20" borderId="6" xfId="0" applyFont="1" applyFill="1" applyBorder="1" applyAlignment="1" applyProtection="1">
      <alignment horizontal="center" vertical="center"/>
      <protection locked="0"/>
    </xf>
    <xf numFmtId="0" fontId="5" fillId="20" borderId="7" xfId="0" applyFont="1" applyFill="1" applyBorder="1" applyAlignment="1" applyProtection="1">
      <alignment horizontal="center" vertical="center"/>
      <protection locked="0"/>
    </xf>
    <xf numFmtId="0" fontId="5" fillId="20" borderId="51" xfId="0" applyFont="1" applyFill="1" applyBorder="1" applyAlignment="1" applyProtection="1">
      <alignment horizontal="center" vertical="center"/>
      <protection locked="0"/>
    </xf>
    <xf numFmtId="0" fontId="18" fillId="20" borderId="14" xfId="0" applyFont="1" applyFill="1" applyBorder="1" applyAlignment="1" applyProtection="1">
      <alignment horizontal="right" vertical="center"/>
      <protection hidden="1"/>
    </xf>
    <xf numFmtId="0" fontId="18" fillId="20" borderId="45" xfId="0" applyFont="1" applyFill="1" applyBorder="1" applyAlignment="1" applyProtection="1">
      <alignment horizontal="right" vertical="center"/>
      <protection hidden="1"/>
    </xf>
    <xf numFmtId="0" fontId="5" fillId="20" borderId="15" xfId="0" applyFont="1" applyFill="1" applyBorder="1" applyAlignment="1" applyProtection="1">
      <alignment horizontal="center" vertical="center"/>
      <protection locked="0"/>
    </xf>
    <xf numFmtId="0" fontId="5" fillId="20" borderId="14" xfId="0" applyFont="1" applyFill="1" applyBorder="1" applyAlignment="1" applyProtection="1">
      <alignment horizontal="center" vertical="center"/>
      <protection locked="0"/>
    </xf>
    <xf numFmtId="0" fontId="5" fillId="20" borderId="45" xfId="0" applyFont="1" applyFill="1" applyBorder="1" applyAlignment="1" applyProtection="1">
      <alignment horizontal="center" vertical="center"/>
      <protection locked="0"/>
    </xf>
    <xf numFmtId="1" fontId="5" fillId="3" borderId="16" xfId="0" applyNumberFormat="1" applyFont="1" applyFill="1" applyBorder="1" applyAlignment="1" applyProtection="1">
      <alignment horizontal="right" vertical="center"/>
      <protection hidden="1"/>
    </xf>
    <xf numFmtId="1" fontId="5" fillId="3" borderId="17" xfId="0" applyNumberFormat="1" applyFont="1" applyFill="1" applyBorder="1" applyAlignment="1" applyProtection="1">
      <alignment horizontal="right" vertical="center"/>
      <protection hidden="1"/>
    </xf>
    <xf numFmtId="0" fontId="5" fillId="3" borderId="18" xfId="0" applyFont="1" applyFill="1" applyBorder="1" applyAlignment="1" applyProtection="1">
      <alignment horizontal="center" vertical="center"/>
      <protection locked="0"/>
    </xf>
    <xf numFmtId="0" fontId="5" fillId="3" borderId="16" xfId="0" applyFont="1" applyFill="1" applyBorder="1" applyAlignment="1" applyProtection="1">
      <alignment horizontal="center" vertical="center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left" vertical="center" wrapText="1"/>
      <protection hidden="1"/>
    </xf>
    <xf numFmtId="0" fontId="0" fillId="0" borderId="28" xfId="0" applyBorder="1" applyAlignment="1" applyProtection="1">
      <alignment horizontal="left" vertical="center" wrapText="1"/>
      <protection hidden="1"/>
    </xf>
    <xf numFmtId="0" fontId="14" fillId="10" borderId="2" xfId="0" applyFont="1" applyFill="1" applyBorder="1" applyAlignment="1" applyProtection="1">
      <alignment horizontal="left" vertical="center" wrapText="1"/>
      <protection locked="0"/>
    </xf>
    <xf numFmtId="0" fontId="14" fillId="10" borderId="39" xfId="0" applyFont="1" applyFill="1" applyBorder="1" applyAlignment="1" applyProtection="1">
      <alignment horizontal="left" vertical="center" wrapText="1"/>
      <protection locked="0"/>
    </xf>
    <xf numFmtId="0" fontId="14" fillId="10" borderId="3" xfId="0" applyFont="1" applyFill="1" applyBorder="1" applyAlignment="1" applyProtection="1">
      <alignment horizontal="left" vertical="center" wrapText="1"/>
      <protection locked="0"/>
    </xf>
    <xf numFmtId="0" fontId="15" fillId="3" borderId="0" xfId="0" applyFont="1" applyFill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42" fillId="0" borderId="0" xfId="0" applyFont="1" applyAlignment="1" applyProtection="1">
      <alignment horizontal="left" wrapText="1"/>
      <protection hidden="1"/>
    </xf>
    <xf numFmtId="0" fontId="7" fillId="0" borderId="12" xfId="0" applyFont="1" applyBorder="1" applyAlignment="1" applyProtection="1">
      <alignment horizontal="left" vertical="center" wrapText="1"/>
      <protection hidden="1"/>
    </xf>
    <xf numFmtId="0" fontId="7" fillId="11" borderId="8" xfId="0" applyFont="1" applyFill="1" applyBorder="1" applyAlignment="1" applyProtection="1">
      <alignment horizontal="left" vertical="center"/>
      <protection hidden="1"/>
    </xf>
    <xf numFmtId="0" fontId="42" fillId="0" borderId="0" xfId="0" applyFont="1" applyAlignment="1" applyProtection="1">
      <alignment horizontal="left" vertical="center" wrapText="1"/>
      <protection hidden="1"/>
    </xf>
    <xf numFmtId="1" fontId="18" fillId="10" borderId="2" xfId="0" applyNumberFormat="1" applyFont="1" applyFill="1" applyBorder="1" applyAlignment="1" applyProtection="1">
      <alignment horizontal="center" vertical="center"/>
      <protection locked="0"/>
    </xf>
    <xf numFmtId="1" fontId="18" fillId="10" borderId="30" xfId="0" applyNumberFormat="1" applyFont="1" applyFill="1" applyBorder="1" applyAlignment="1" applyProtection="1">
      <alignment horizontal="center" vertical="center"/>
      <protection locked="0"/>
    </xf>
    <xf numFmtId="0" fontId="45" fillId="0" borderId="0" xfId="0" applyFont="1" applyAlignment="1" applyProtection="1">
      <alignment horizontal="left" vertical="center" wrapText="1"/>
      <protection hidden="1"/>
    </xf>
    <xf numFmtId="0" fontId="42" fillId="0" borderId="0" xfId="0" applyFont="1" applyAlignment="1" applyProtection="1">
      <alignment horizontal="left" vertical="center" wrapText="1" indent="1"/>
      <protection hidden="1"/>
    </xf>
    <xf numFmtId="0" fontId="72" fillId="0" borderId="0" xfId="0" applyFont="1" applyAlignment="1" applyProtection="1">
      <alignment horizontal="justify" vertical="center" wrapText="1"/>
      <protection hidden="1"/>
    </xf>
    <xf numFmtId="0" fontId="14" fillId="0" borderId="0" xfId="0" applyFont="1" applyAlignment="1" applyProtection="1">
      <alignment horizontal="left" vertical="center" wrapText="1" indent="1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4" fillId="2" borderId="0" xfId="0" applyFont="1" applyFill="1" applyAlignment="1" applyProtection="1">
      <alignment horizontal="left" vertical="center"/>
      <protection hidden="1"/>
    </xf>
    <xf numFmtId="0" fontId="7" fillId="11" borderId="39" xfId="0" applyFont="1" applyFill="1" applyBorder="1" applyAlignment="1" applyProtection="1">
      <alignment horizontal="left" vertical="center"/>
      <protection hidden="1"/>
    </xf>
    <xf numFmtId="0" fontId="62" fillId="0" borderId="16" xfId="0" applyFont="1" applyBorder="1" applyAlignment="1" applyProtection="1">
      <alignment horizontal="center" vertical="center"/>
      <protection hidden="1"/>
    </xf>
    <xf numFmtId="0" fontId="7" fillId="0" borderId="18" xfId="0" applyFont="1" applyBorder="1" applyAlignment="1" applyProtection="1">
      <alignment horizontal="center" vertical="center" wrapText="1"/>
      <protection hidden="1"/>
    </xf>
    <xf numFmtId="0" fontId="7" fillId="0" borderId="18" xfId="0" applyFont="1" applyBorder="1" applyAlignment="1" applyProtection="1">
      <alignment horizontal="center" vertical="center"/>
      <protection hidden="1"/>
    </xf>
    <xf numFmtId="0" fontId="7" fillId="0" borderId="26" xfId="0" applyFont="1" applyBorder="1" applyAlignment="1" applyProtection="1">
      <alignment horizontal="center" vertical="center"/>
      <protection hidden="1"/>
    </xf>
    <xf numFmtId="0" fontId="7" fillId="0" borderId="39" xfId="0" applyFont="1" applyBorder="1" applyAlignment="1" applyProtection="1">
      <alignment horizontal="left" vertical="center"/>
      <protection hidden="1"/>
    </xf>
    <xf numFmtId="0" fontId="72" fillId="0" borderId="0" xfId="0" applyFont="1" applyAlignment="1" applyProtection="1">
      <alignment horizontal="left" vertical="center"/>
      <protection hidden="1"/>
    </xf>
    <xf numFmtId="0" fontId="44" fillId="3" borderId="0" xfId="0" applyFont="1" applyFill="1" applyAlignment="1" applyProtection="1">
      <alignment horizontal="left" vertical="center" wrapText="1"/>
      <protection hidden="1"/>
    </xf>
    <xf numFmtId="0" fontId="7" fillId="0" borderId="58" xfId="0" applyFont="1" applyBorder="1" applyAlignment="1" applyProtection="1">
      <alignment horizontal="left" vertical="center"/>
      <protection hidden="1"/>
    </xf>
    <xf numFmtId="0" fontId="48" fillId="0" borderId="4" xfId="0" applyFont="1" applyBorder="1" applyAlignment="1" applyProtection="1">
      <alignment horizontal="left" vertical="center"/>
      <protection hidden="1"/>
    </xf>
    <xf numFmtId="0" fontId="48" fillId="0" borderId="0" xfId="0" applyFont="1" applyAlignment="1" applyProtection="1">
      <alignment horizontal="left" vertical="center"/>
      <protection hidden="1"/>
    </xf>
    <xf numFmtId="0" fontId="15" fillId="3" borderId="0" xfId="0" applyFont="1" applyFill="1" applyAlignment="1" applyProtection="1">
      <alignment horizontal="left" vertical="center" wrapText="1"/>
      <protection hidden="1"/>
    </xf>
    <xf numFmtId="0" fontId="48" fillId="0" borderId="0" xfId="0" applyFont="1" applyAlignment="1" applyProtection="1">
      <alignment horizontal="left" vertical="top"/>
      <protection hidden="1"/>
    </xf>
    <xf numFmtId="0" fontId="0" fillId="0" borderId="12" xfId="0" applyBorder="1" applyAlignment="1" applyProtection="1">
      <alignment horizontal="left" vertical="center" wrapText="1"/>
      <protection hidden="1"/>
    </xf>
    <xf numFmtId="0" fontId="46" fillId="0" borderId="0" xfId="0" applyFont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horizontal="left" vertical="center"/>
      <protection hidden="1"/>
    </xf>
    <xf numFmtId="0" fontId="14" fillId="0" borderId="53" xfId="0" applyFont="1" applyBorder="1" applyAlignment="1" applyProtection="1">
      <alignment horizontal="center" vertical="center" wrapText="1"/>
      <protection hidden="1"/>
    </xf>
    <xf numFmtId="0" fontId="14" fillId="0" borderId="52" xfId="0" applyFont="1" applyBorder="1" applyAlignment="1" applyProtection="1">
      <alignment horizontal="center" vertical="center" wrapText="1"/>
      <protection hidden="1"/>
    </xf>
    <xf numFmtId="0" fontId="14" fillId="10" borderId="67" xfId="0" applyFont="1" applyFill="1" applyBorder="1" applyAlignment="1" applyProtection="1">
      <alignment horizontal="left" vertical="center" wrapText="1"/>
      <protection locked="0"/>
    </xf>
    <xf numFmtId="0" fontId="14" fillId="10" borderId="68" xfId="0" applyFont="1" applyFill="1" applyBorder="1" applyAlignment="1" applyProtection="1">
      <alignment horizontal="left" vertical="center" wrapText="1"/>
      <protection locked="0"/>
    </xf>
    <xf numFmtId="0" fontId="14" fillId="10" borderId="8" xfId="0" applyFont="1" applyFill="1" applyBorder="1" applyAlignment="1" applyProtection="1">
      <alignment horizontal="left" vertical="center" wrapText="1"/>
      <protection locked="0"/>
    </xf>
    <xf numFmtId="0" fontId="14" fillId="10" borderId="9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center" vertical="center"/>
      <protection hidden="1"/>
    </xf>
    <xf numFmtId="0" fontId="2" fillId="0" borderId="66" xfId="0" applyFont="1" applyBorder="1" applyAlignment="1" applyProtection="1">
      <alignment horizontal="center"/>
      <protection locked="0"/>
    </xf>
    <xf numFmtId="0" fontId="2" fillId="0" borderId="52" xfId="0" applyFont="1" applyBorder="1" applyAlignment="1" applyProtection="1">
      <alignment horizontal="center"/>
      <protection locked="0"/>
    </xf>
    <xf numFmtId="0" fontId="2" fillId="0" borderId="69" xfId="0" applyFont="1" applyBorder="1" applyAlignment="1" applyProtection="1">
      <alignment horizontal="center"/>
      <protection locked="0"/>
    </xf>
    <xf numFmtId="0" fontId="2" fillId="0" borderId="68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14" fillId="0" borderId="24" xfId="0" applyFont="1" applyBorder="1" applyAlignment="1" applyProtection="1">
      <alignment horizontal="center" vertical="center" wrapText="1"/>
      <protection hidden="1"/>
    </xf>
    <xf numFmtId="0" fontId="14" fillId="0" borderId="23" xfId="0" applyFont="1" applyBorder="1" applyAlignment="1" applyProtection="1">
      <alignment horizontal="center" vertical="center" wrapText="1"/>
      <protection hidden="1"/>
    </xf>
    <xf numFmtId="0" fontId="14" fillId="0" borderId="10" xfId="0" applyFont="1" applyBorder="1" applyAlignment="1" applyProtection="1">
      <alignment horizontal="center" vertical="center" wrapText="1"/>
      <protection hidden="1"/>
    </xf>
    <xf numFmtId="0" fontId="14" fillId="0" borderId="9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right" vertical="center" wrapText="1"/>
      <protection hidden="1"/>
    </xf>
    <xf numFmtId="0" fontId="33" fillId="0" borderId="54" xfId="0" applyFont="1" applyBorder="1" applyAlignment="1" applyProtection="1">
      <alignment horizontal="center" vertical="center"/>
      <protection locked="0"/>
    </xf>
    <xf numFmtId="0" fontId="33" fillId="0" borderId="66" xfId="0" applyFont="1" applyBorder="1" applyAlignment="1" applyProtection="1">
      <alignment horizontal="center" vertical="center"/>
      <protection locked="0"/>
    </xf>
    <xf numFmtId="0" fontId="33" fillId="0" borderId="27" xfId="0" applyFont="1" applyBorder="1" applyAlignment="1" applyProtection="1">
      <alignment horizontal="center" vertical="center"/>
      <protection locked="0"/>
    </xf>
    <xf numFmtId="0" fontId="33" fillId="0" borderId="50" xfId="0" applyFont="1" applyBorder="1" applyAlignment="1" applyProtection="1">
      <alignment horizontal="center" vertical="center"/>
      <protection locked="0"/>
    </xf>
    <xf numFmtId="0" fontId="72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left" vertical="top"/>
      <protection hidden="1"/>
    </xf>
    <xf numFmtId="0" fontId="14" fillId="0" borderId="0" xfId="0" applyFont="1" applyAlignment="1" applyProtection="1">
      <alignment horizontal="left" vertical="top" wrapText="1"/>
      <protection hidden="1"/>
    </xf>
    <xf numFmtId="0" fontId="114" fillId="0" borderId="48" xfId="0" applyFont="1" applyBorder="1" applyAlignment="1" applyProtection="1">
      <alignment horizontal="center" vertical="center" wrapText="1"/>
      <protection hidden="1"/>
    </xf>
    <xf numFmtId="0" fontId="114" fillId="0" borderId="49" xfId="0" applyFont="1" applyBorder="1" applyAlignment="1" applyProtection="1">
      <alignment horizontal="center" vertical="center" wrapText="1"/>
      <protection hidden="1"/>
    </xf>
    <xf numFmtId="165" fontId="7" fillId="10" borderId="2" xfId="1" applyNumberFormat="1" applyFont="1" applyFill="1" applyBorder="1" applyAlignment="1" applyProtection="1">
      <alignment horizontal="center" vertical="center" wrapText="1"/>
      <protection locked="0"/>
    </xf>
    <xf numFmtId="165" fontId="7" fillId="10" borderId="3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left" vertical="center"/>
      <protection hidden="1"/>
    </xf>
    <xf numFmtId="0" fontId="110" fillId="0" borderId="46" xfId="0" applyFont="1" applyBorder="1" applyAlignment="1" applyProtection="1">
      <alignment horizontal="left" vertical="center" wrapText="1" indent="1"/>
      <protection hidden="1"/>
    </xf>
    <xf numFmtId="0" fontId="110" fillId="0" borderId="0" xfId="0" applyFont="1" applyAlignment="1" applyProtection="1">
      <alignment horizontal="left" vertical="center" wrapText="1" indent="1"/>
      <protection hidden="1"/>
    </xf>
    <xf numFmtId="0" fontId="62" fillId="11" borderId="39" xfId="0" applyFont="1" applyFill="1" applyBorder="1" applyAlignment="1" applyProtection="1">
      <alignment horizontal="left" vertical="center" wrapText="1" indent="2"/>
      <protection hidden="1"/>
    </xf>
    <xf numFmtId="0" fontId="33" fillId="0" borderId="0" xfId="0" applyFont="1" applyAlignment="1" applyProtection="1">
      <alignment horizontal="center" vertical="center" wrapText="1"/>
      <protection hidden="1"/>
    </xf>
    <xf numFmtId="0" fontId="41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right" vertical="center" wrapText="1"/>
      <protection hidden="1"/>
    </xf>
    <xf numFmtId="0" fontId="7" fillId="11" borderId="39" xfId="0" applyFont="1" applyFill="1" applyBorder="1" applyAlignment="1" applyProtection="1">
      <alignment horizontal="left" vertical="center" indent="1"/>
      <protection hidden="1"/>
    </xf>
    <xf numFmtId="0" fontId="7" fillId="11" borderId="58" xfId="0" applyFont="1" applyFill="1" applyBorder="1" applyAlignment="1" applyProtection="1">
      <alignment horizontal="left" vertical="center" indent="1"/>
      <protection hidden="1"/>
    </xf>
    <xf numFmtId="0" fontId="36" fillId="3" borderId="0" xfId="0" applyFont="1" applyFill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center" vertical="top" wrapText="1"/>
      <protection hidden="1"/>
    </xf>
    <xf numFmtId="0" fontId="7" fillId="0" borderId="0" xfId="0" applyFont="1" applyAlignment="1" applyProtection="1">
      <alignment horizontal="center" wrapText="1"/>
      <protection hidden="1"/>
    </xf>
    <xf numFmtId="0" fontId="62" fillId="0" borderId="0" xfId="0" applyFont="1" applyAlignment="1" applyProtection="1">
      <alignment horizontal="left" vertical="center" wrapText="1" indent="1"/>
      <protection hidden="1"/>
    </xf>
    <xf numFmtId="0" fontId="7" fillId="11" borderId="58" xfId="0" applyFont="1" applyFill="1" applyBorder="1" applyAlignment="1" applyProtection="1">
      <alignment horizontal="left" vertical="center"/>
      <protection hidden="1"/>
    </xf>
    <xf numFmtId="0" fontId="52" fillId="2" borderId="0" xfId="0" applyFont="1" applyFill="1" applyAlignment="1" applyProtection="1">
      <alignment horizontal="left" vertical="center"/>
      <protection hidden="1"/>
    </xf>
    <xf numFmtId="0" fontId="5" fillId="0" borderId="58" xfId="0" applyFont="1" applyBorder="1" applyAlignment="1" applyProtection="1">
      <alignment horizontal="left" vertical="center"/>
      <protection hidden="1"/>
    </xf>
    <xf numFmtId="0" fontId="5" fillId="0" borderId="8" xfId="0" applyFont="1" applyBorder="1" applyAlignment="1" applyProtection="1">
      <alignment horizontal="left" vertical="center"/>
      <protection hidden="1"/>
    </xf>
    <xf numFmtId="0" fontId="5" fillId="0" borderId="28" xfId="0" applyFont="1" applyBorder="1" applyAlignment="1" applyProtection="1">
      <alignment horizontal="left" vertical="center" wrapText="1"/>
      <protection hidden="1"/>
    </xf>
    <xf numFmtId="0" fontId="34" fillId="0" borderId="28" xfId="0" applyFont="1" applyBorder="1" applyAlignment="1" applyProtection="1">
      <alignment horizontal="left" vertical="center" wrapText="1"/>
      <protection hidden="1"/>
    </xf>
    <xf numFmtId="1" fontId="5" fillId="0" borderId="12" xfId="0" applyNumberFormat="1" applyFont="1" applyBorder="1" applyAlignment="1" applyProtection="1">
      <alignment horizontal="center" vertical="center"/>
      <protection locked="0"/>
    </xf>
    <xf numFmtId="1" fontId="5" fillId="0" borderId="36" xfId="0" applyNumberFormat="1" applyFont="1" applyBorder="1" applyAlignment="1" applyProtection="1">
      <alignment horizontal="center" vertical="center"/>
      <protection locked="0"/>
    </xf>
    <xf numFmtId="0" fontId="18" fillId="0" borderId="28" xfId="0" applyFont="1" applyBorder="1" applyAlignment="1" applyProtection="1">
      <alignment horizontal="left" vertical="center"/>
      <protection hidden="1"/>
    </xf>
    <xf numFmtId="1" fontId="5" fillId="0" borderId="13" xfId="0" applyNumberFormat="1" applyFont="1" applyBorder="1" applyAlignment="1" applyProtection="1">
      <alignment horizontal="center" vertical="center"/>
      <protection locked="0"/>
    </xf>
    <xf numFmtId="1" fontId="5" fillId="0" borderId="34" xfId="0" applyNumberFormat="1" applyFont="1" applyBorder="1" applyAlignment="1" applyProtection="1">
      <alignment horizontal="center" vertical="center"/>
      <protection locked="0"/>
    </xf>
    <xf numFmtId="1" fontId="5" fillId="10" borderId="2" xfId="0" applyNumberFormat="1" applyFont="1" applyFill="1" applyBorder="1" applyAlignment="1" applyProtection="1">
      <alignment horizontal="center" vertical="center"/>
      <protection locked="0"/>
    </xf>
    <xf numFmtId="1" fontId="5" fillId="10" borderId="30" xfId="0" applyNumberFormat="1" applyFont="1" applyFill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27" xfId="0" applyFont="1" applyBorder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horizontal="right" vertical="center"/>
      <protection hidden="1"/>
    </xf>
    <xf numFmtId="1" fontId="5" fillId="3" borderId="16" xfId="0" applyNumberFormat="1" applyFont="1" applyFill="1" applyBorder="1" applyAlignment="1" applyProtection="1">
      <alignment horizontal="left" vertical="center"/>
      <protection hidden="1"/>
    </xf>
    <xf numFmtId="1" fontId="5" fillId="0" borderId="8" xfId="0" applyNumberFormat="1" applyFont="1" applyBorder="1" applyAlignment="1" applyProtection="1">
      <alignment horizontal="center" vertical="center"/>
      <protection locked="0"/>
    </xf>
    <xf numFmtId="1" fontId="5" fillId="0" borderId="9" xfId="0" applyNumberFormat="1" applyFont="1" applyBorder="1" applyAlignment="1" applyProtection="1">
      <alignment horizontal="center" vertical="center"/>
      <protection locked="0"/>
    </xf>
    <xf numFmtId="1" fontId="14" fillId="14" borderId="16" xfId="0" applyNumberFormat="1" applyFont="1" applyFill="1" applyBorder="1" applyAlignment="1" applyProtection="1">
      <alignment horizontal="center" vertical="center"/>
      <protection hidden="1"/>
    </xf>
    <xf numFmtId="1" fontId="14" fillId="14" borderId="19" xfId="0" applyNumberFormat="1" applyFont="1" applyFill="1" applyBorder="1" applyAlignment="1" applyProtection="1">
      <alignment horizontal="center" vertical="center"/>
      <protection hidden="1"/>
    </xf>
    <xf numFmtId="1" fontId="14" fillId="14" borderId="18" xfId="0" applyNumberFormat="1" applyFont="1" applyFill="1" applyBorder="1" applyAlignment="1" applyProtection="1">
      <alignment horizontal="center" vertical="center"/>
      <protection hidden="1"/>
    </xf>
    <xf numFmtId="1" fontId="14" fillId="14" borderId="31" xfId="0" applyNumberFormat="1" applyFont="1" applyFill="1" applyBorder="1" applyAlignment="1" applyProtection="1">
      <alignment horizontal="center" vertical="center"/>
      <protection hidden="1"/>
    </xf>
    <xf numFmtId="1" fontId="14" fillId="14" borderId="38" xfId="0" applyNumberFormat="1" applyFont="1" applyFill="1" applyBorder="1" applyAlignment="1" applyProtection="1">
      <alignment horizontal="center" vertical="center"/>
      <protection hidden="1"/>
    </xf>
    <xf numFmtId="1" fontId="5" fillId="0" borderId="10" xfId="0" applyNumberFormat="1" applyFont="1" applyBorder="1" applyAlignment="1" applyProtection="1">
      <alignment horizontal="center" vertical="center"/>
      <protection locked="0"/>
    </xf>
    <xf numFmtId="1" fontId="5" fillId="0" borderId="21" xfId="0" applyNumberFormat="1" applyFont="1" applyBorder="1" applyAlignment="1" applyProtection="1">
      <alignment horizontal="center" vertical="center"/>
      <protection locked="0"/>
    </xf>
    <xf numFmtId="0" fontId="109" fillId="0" borderId="0" xfId="0" applyFont="1" applyAlignment="1">
      <alignment horizontal="left" vertical="center" wrapText="1" indent="1"/>
    </xf>
    <xf numFmtId="0" fontId="36" fillId="0" borderId="0" xfId="0" applyFont="1" applyAlignment="1" applyProtection="1">
      <alignment horizontal="right" vertical="top" wrapText="1" indent="1"/>
      <protection hidden="1"/>
    </xf>
    <xf numFmtId="1" fontId="5" fillId="3" borderId="18" xfId="0" applyNumberFormat="1" applyFont="1" applyFill="1" applyBorder="1" applyAlignment="1" applyProtection="1">
      <alignment horizontal="center" vertical="center"/>
      <protection hidden="1"/>
    </xf>
    <xf numFmtId="1" fontId="5" fillId="3" borderId="31" xfId="0" applyNumberFormat="1" applyFont="1" applyFill="1" applyBorder="1" applyAlignment="1" applyProtection="1">
      <alignment horizontal="center" vertical="center"/>
      <protection hidden="1"/>
    </xf>
    <xf numFmtId="1" fontId="5" fillId="3" borderId="16" xfId="0" applyNumberFormat="1" applyFont="1" applyFill="1" applyBorder="1" applyAlignment="1" applyProtection="1">
      <alignment horizontal="center" vertical="center"/>
      <protection hidden="1"/>
    </xf>
    <xf numFmtId="1" fontId="5" fillId="3" borderId="19" xfId="0" applyNumberFormat="1" applyFont="1" applyFill="1" applyBorder="1" applyAlignment="1" applyProtection="1">
      <alignment horizontal="center" vertical="center"/>
      <protection hidden="1"/>
    </xf>
    <xf numFmtId="1" fontId="14" fillId="14" borderId="16" xfId="0" applyNumberFormat="1" applyFont="1" applyFill="1" applyBorder="1" applyAlignment="1" applyProtection="1">
      <alignment horizontal="left" vertical="center"/>
      <protection hidden="1"/>
    </xf>
    <xf numFmtId="0" fontId="18" fillId="0" borderId="14" xfId="0" applyFont="1" applyBorder="1" applyAlignment="1" applyProtection="1">
      <alignment horizontal="left" vertical="center"/>
      <protection hidden="1"/>
    </xf>
    <xf numFmtId="0" fontId="22" fillId="2" borderId="5" xfId="0" applyFont="1" applyFill="1" applyBorder="1" applyAlignment="1" applyProtection="1">
      <alignment horizontal="center" vertical="center" wrapText="1"/>
      <protection hidden="1"/>
    </xf>
    <xf numFmtId="1" fontId="5" fillId="3" borderId="38" xfId="0" applyNumberFormat="1" applyFont="1" applyFill="1" applyBorder="1" applyAlignment="1" applyProtection="1">
      <alignment horizontal="center" vertical="center"/>
      <protection hidden="1"/>
    </xf>
    <xf numFmtId="0" fontId="18" fillId="0" borderId="5" xfId="0" applyFont="1" applyBorder="1" applyAlignment="1" applyProtection="1">
      <alignment horizontal="left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left" vertical="center" wrapText="1"/>
      <protection hidden="1"/>
    </xf>
    <xf numFmtId="0" fontId="8" fillId="2" borderId="0" xfId="0" applyFont="1" applyFill="1" applyAlignment="1" applyProtection="1">
      <alignment horizontal="left" vertical="top"/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1" fontId="5" fillId="0" borderId="15" xfId="0" applyNumberFormat="1" applyFont="1" applyBorder="1" applyAlignment="1" applyProtection="1">
      <alignment horizontal="center" vertical="center"/>
      <protection locked="0"/>
    </xf>
    <xf numFmtId="1" fontId="5" fillId="0" borderId="33" xfId="0" applyNumberFormat="1" applyFont="1" applyBorder="1" applyAlignment="1" applyProtection="1">
      <alignment horizontal="center" vertical="center"/>
      <protection locked="0"/>
    </xf>
    <xf numFmtId="1" fontId="5" fillId="0" borderId="14" xfId="0" applyNumberFormat="1" applyFont="1" applyBorder="1" applyAlignment="1" applyProtection="1">
      <alignment horizontal="center" vertical="center"/>
      <protection locked="0"/>
    </xf>
    <xf numFmtId="1" fontId="5" fillId="0" borderId="45" xfId="0" applyNumberFormat="1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left" vertical="center"/>
      <protection hidden="1"/>
    </xf>
    <xf numFmtId="0" fontId="5" fillId="0" borderId="7" xfId="0" applyFont="1" applyBorder="1" applyAlignment="1" applyProtection="1">
      <alignment horizontal="left" vertical="center"/>
      <protection hidden="1"/>
    </xf>
    <xf numFmtId="0" fontId="5" fillId="0" borderId="51" xfId="0" applyFont="1" applyBorder="1" applyAlignment="1" applyProtection="1">
      <alignment horizontal="left" vertical="center"/>
      <protection hidden="1"/>
    </xf>
    <xf numFmtId="0" fontId="10" fillId="3" borderId="0" xfId="0" applyFont="1" applyFill="1" applyAlignment="1" applyProtection="1">
      <alignment horizontal="left" vertical="center"/>
      <protection hidden="1"/>
    </xf>
    <xf numFmtId="0" fontId="91" fillId="2" borderId="1" xfId="11" applyFill="1" applyBorder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/>
      <protection hidden="1"/>
    </xf>
    <xf numFmtId="49" fontId="5" fillId="10" borderId="2" xfId="0" quotePrefix="1" applyNumberFormat="1" applyFont="1" applyFill="1" applyBorder="1" applyAlignment="1" applyProtection="1">
      <alignment horizontal="left" vertical="center"/>
      <protection locked="0"/>
    </xf>
    <xf numFmtId="0" fontId="14" fillId="0" borderId="4" xfId="0" applyFont="1" applyBorder="1" applyAlignment="1" applyProtection="1">
      <alignment horizontal="center" vertical="center"/>
      <protection hidden="1"/>
    </xf>
    <xf numFmtId="1" fontId="5" fillId="0" borderId="6" xfId="0" applyNumberFormat="1" applyFont="1" applyBorder="1" applyAlignment="1" applyProtection="1">
      <alignment horizontal="center" vertical="center"/>
      <protection locked="0"/>
    </xf>
    <xf numFmtId="1" fontId="5" fillId="0" borderId="32" xfId="0" applyNumberFormat="1" applyFont="1" applyBorder="1" applyAlignment="1" applyProtection="1">
      <alignment horizontal="center" vertical="center"/>
      <protection locked="0"/>
    </xf>
    <xf numFmtId="1" fontId="5" fillId="0" borderId="7" xfId="0" applyNumberFormat="1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hidden="1"/>
    </xf>
    <xf numFmtId="0" fontId="5" fillId="0" borderId="16" xfId="0" applyFont="1" applyBorder="1" applyAlignment="1" applyProtection="1">
      <alignment horizontal="center" vertical="center"/>
      <protection hidden="1"/>
    </xf>
    <xf numFmtId="0" fontId="5" fillId="0" borderId="17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center" vertical="center"/>
      <protection hidden="1"/>
    </xf>
    <xf numFmtId="0" fontId="5" fillId="0" borderId="33" xfId="0" applyFont="1" applyBorder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7" fillId="0" borderId="8" xfId="0" applyFont="1" applyBorder="1" applyAlignment="1" applyProtection="1">
      <alignment horizontal="left" vertical="center"/>
      <protection hidden="1"/>
    </xf>
    <xf numFmtId="0" fontId="5" fillId="0" borderId="5" xfId="0" applyFont="1" applyBorder="1" applyAlignment="1" applyProtection="1">
      <alignment horizontal="left" vertical="center" wrapText="1"/>
      <protection hidden="1"/>
    </xf>
    <xf numFmtId="0" fontId="5" fillId="0" borderId="35" xfId="0" applyFont="1" applyBorder="1" applyAlignment="1" applyProtection="1">
      <alignment horizontal="left" vertical="center" wrapText="1"/>
      <protection hidden="1"/>
    </xf>
    <xf numFmtId="0" fontId="5" fillId="0" borderId="8" xfId="0" applyFont="1" applyBorder="1" applyAlignment="1" applyProtection="1">
      <alignment horizontal="left" vertical="center" wrapText="1"/>
      <protection hidden="1"/>
    </xf>
    <xf numFmtId="0" fontId="5" fillId="0" borderId="9" xfId="0" applyFont="1" applyBorder="1" applyAlignment="1" applyProtection="1">
      <alignment horizontal="left" vertical="center" wrapText="1"/>
      <protection hidden="1"/>
    </xf>
    <xf numFmtId="164" fontId="5" fillId="0" borderId="24" xfId="0" applyNumberFormat="1" applyFont="1" applyBorder="1" applyAlignment="1" applyProtection="1">
      <alignment horizontal="center" vertical="center"/>
      <protection locked="0"/>
    </xf>
    <xf numFmtId="164" fontId="5" fillId="0" borderId="23" xfId="0" applyNumberFormat="1" applyFont="1" applyBorder="1" applyAlignment="1" applyProtection="1">
      <alignment horizontal="center" vertical="center"/>
      <protection locked="0"/>
    </xf>
    <xf numFmtId="164" fontId="12" fillId="0" borderId="10" xfId="0" applyNumberFormat="1" applyFont="1" applyBorder="1" applyAlignment="1" applyProtection="1">
      <alignment horizontal="center" vertical="center"/>
      <protection locked="0"/>
    </xf>
    <xf numFmtId="164" fontId="12" fillId="0" borderId="9" xfId="0" applyNumberFormat="1" applyFont="1" applyBorder="1" applyAlignment="1" applyProtection="1">
      <alignment horizontal="center" vertical="center"/>
      <protection locked="0"/>
    </xf>
    <xf numFmtId="0" fontId="67" fillId="3" borderId="16" xfId="0" applyFont="1" applyFill="1" applyBorder="1" applyAlignment="1" applyProtection="1">
      <alignment horizontal="center" vertical="center" wrapText="1"/>
      <protection hidden="1"/>
    </xf>
    <xf numFmtId="0" fontId="67" fillId="3" borderId="17" xfId="0" applyFont="1" applyFill="1" applyBorder="1" applyAlignment="1" applyProtection="1">
      <alignment horizontal="center" vertical="center" wrapText="1"/>
      <protection hidden="1"/>
    </xf>
    <xf numFmtId="0" fontId="61" fillId="2" borderId="0" xfId="0" applyFont="1" applyFill="1" applyAlignment="1" applyProtection="1">
      <alignment horizontal="left" vertical="center" wrapText="1"/>
      <protection hidden="1"/>
    </xf>
    <xf numFmtId="0" fontId="66" fillId="2" borderId="0" xfId="0" applyFont="1" applyFill="1" applyAlignment="1" applyProtection="1">
      <alignment horizontal="left" vertical="center" wrapText="1"/>
      <protection hidden="1"/>
    </xf>
    <xf numFmtId="0" fontId="5" fillId="0" borderId="36" xfId="0" applyFont="1" applyBorder="1" applyAlignment="1" applyProtection="1">
      <alignment horizontal="left" vertical="center" wrapText="1"/>
      <protection hidden="1"/>
    </xf>
    <xf numFmtId="164" fontId="5" fillId="0" borderId="25" xfId="0" applyNumberFormat="1" applyFont="1" applyBorder="1" applyAlignment="1" applyProtection="1">
      <alignment horizontal="center" vertical="center"/>
      <protection locked="0"/>
    </xf>
    <xf numFmtId="164" fontId="5" fillId="0" borderId="35" xfId="0" applyNumberFormat="1" applyFont="1" applyBorder="1" applyAlignment="1" applyProtection="1">
      <alignment horizontal="center" vertical="center"/>
      <protection locked="0"/>
    </xf>
    <xf numFmtId="164" fontId="5" fillId="0" borderId="13" xfId="0" applyNumberFormat="1" applyFont="1" applyBorder="1" applyAlignment="1" applyProtection="1">
      <alignment horizontal="center" vertical="center"/>
      <protection locked="0"/>
    </xf>
    <xf numFmtId="164" fontId="5" fillId="0" borderId="36" xfId="0" applyNumberFormat="1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left" vertical="center" wrapText="1" indent="1"/>
      <protection hidden="1"/>
    </xf>
    <xf numFmtId="0" fontId="5" fillId="0" borderId="9" xfId="0" applyFont="1" applyBorder="1" applyAlignment="1" applyProtection="1">
      <alignment horizontal="left" vertical="center" wrapText="1" indent="1"/>
      <protection hidden="1"/>
    </xf>
    <xf numFmtId="164" fontId="5" fillId="0" borderId="10" xfId="0" applyNumberFormat="1" applyFont="1" applyBorder="1" applyAlignment="1" applyProtection="1">
      <alignment horizontal="center" vertical="center"/>
      <protection locked="0"/>
    </xf>
    <xf numFmtId="164" fontId="5" fillId="0" borderId="9" xfId="0" applyNumberFormat="1" applyFont="1" applyBorder="1" applyAlignment="1" applyProtection="1">
      <alignment horizontal="center" vertical="center"/>
      <protection locked="0"/>
    </xf>
    <xf numFmtId="164" fontId="5" fillId="0" borderId="8" xfId="0" applyNumberFormat="1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hidden="1"/>
    </xf>
    <xf numFmtId="0" fontId="7" fillId="0" borderId="27" xfId="0" applyFont="1" applyBorder="1" applyAlignment="1" applyProtection="1">
      <alignment horizontal="center" vertical="center"/>
      <protection hidden="1"/>
    </xf>
    <xf numFmtId="0" fontId="62" fillId="10" borderId="0" xfId="0" applyFont="1" applyFill="1" applyAlignment="1" applyProtection="1">
      <alignment horizontal="left" vertical="center" wrapText="1"/>
      <protection hidden="1"/>
    </xf>
    <xf numFmtId="0" fontId="7" fillId="2" borderId="26" xfId="0" applyFont="1" applyFill="1" applyBorder="1" applyAlignment="1" applyProtection="1">
      <alignment horizontal="center" vertical="center"/>
      <protection hidden="1"/>
    </xf>
    <xf numFmtId="0" fontId="44" fillId="10" borderId="8" xfId="0" applyFont="1" applyFill="1" applyBorder="1" applyAlignment="1" applyProtection="1">
      <alignment horizontal="left" vertical="center"/>
      <protection locked="0"/>
    </xf>
    <xf numFmtId="0" fontId="44" fillId="10" borderId="37" xfId="0" applyFont="1" applyFill="1" applyBorder="1" applyAlignment="1" applyProtection="1">
      <alignment horizontal="left" vertical="center"/>
      <protection locked="0"/>
    </xf>
    <xf numFmtId="0" fontId="44" fillId="10" borderId="0" xfId="0" applyFont="1" applyFill="1" applyAlignment="1" applyProtection="1">
      <alignment horizontal="right" vertical="center"/>
      <protection hidden="1"/>
    </xf>
    <xf numFmtId="0" fontId="48" fillId="0" borderId="5" xfId="0" applyFont="1" applyBorder="1" applyAlignment="1" applyProtection="1">
      <alignment horizontal="center" vertical="center"/>
      <protection hidden="1"/>
    </xf>
    <xf numFmtId="0" fontId="7" fillId="0" borderId="7" xfId="0" applyFont="1" applyBorder="1" applyAlignment="1" applyProtection="1">
      <alignment horizontal="right" vertical="center"/>
      <protection hidden="1"/>
    </xf>
    <xf numFmtId="0" fontId="7" fillId="0" borderId="28" xfId="0" applyFont="1" applyBorder="1" applyAlignment="1" applyProtection="1">
      <alignment horizontal="right" vertical="center"/>
      <protection hidden="1"/>
    </xf>
    <xf numFmtId="0" fontId="14" fillId="0" borderId="53" xfId="0" applyFont="1" applyBorder="1" applyAlignment="1" applyProtection="1">
      <alignment horizontal="center" vertical="center"/>
      <protection hidden="1"/>
    </xf>
    <xf numFmtId="0" fontId="14" fillId="0" borderId="52" xfId="0" applyFont="1" applyBorder="1" applyAlignment="1" applyProtection="1">
      <alignment horizontal="center" vertical="center"/>
      <protection hidden="1"/>
    </xf>
    <xf numFmtId="1" fontId="5" fillId="0" borderId="2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 wrapText="1"/>
      <protection hidden="1"/>
    </xf>
    <xf numFmtId="0" fontId="120" fillId="0" borderId="0" xfId="0" applyFont="1" applyAlignment="1" applyProtection="1">
      <alignment horizontal="center"/>
      <protection hidden="1"/>
    </xf>
    <xf numFmtId="0" fontId="5" fillId="0" borderId="71" xfId="0" applyFont="1" applyBorder="1" applyAlignment="1">
      <alignment horizontal="left" vertical="top" wrapText="1"/>
    </xf>
    <xf numFmtId="0" fontId="5" fillId="0" borderId="54" xfId="0" applyFont="1" applyBorder="1" applyAlignment="1">
      <alignment horizontal="left" vertical="top" wrapText="1"/>
    </xf>
    <xf numFmtId="0" fontId="5" fillId="0" borderId="0" xfId="0" applyFont="1" applyAlignment="1" applyProtection="1">
      <alignment horizontal="center" vertical="center" wrapText="1"/>
      <protection hidden="1"/>
    </xf>
    <xf numFmtId="0" fontId="5" fillId="0" borderId="70" xfId="0" applyFont="1" applyBorder="1" applyAlignment="1" applyProtection="1">
      <alignment horizontal="center" vertical="center" wrapText="1"/>
      <protection hidden="1"/>
    </xf>
    <xf numFmtId="0" fontId="14" fillId="0" borderId="0" xfId="0" applyFont="1" applyAlignment="1">
      <alignment horizontal="justify" vertical="top" wrapText="1"/>
    </xf>
    <xf numFmtId="0" fontId="120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5" fillId="0" borderId="51" xfId="0" applyFont="1" applyBorder="1" applyAlignment="1">
      <alignment horizontal="left" vertical="top" wrapText="1"/>
    </xf>
    <xf numFmtId="0" fontId="5" fillId="0" borderId="27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52" xfId="0" applyFont="1" applyBorder="1" applyAlignment="1">
      <alignment horizontal="left" vertical="top" wrapText="1"/>
    </xf>
    <xf numFmtId="0" fontId="36" fillId="0" borderId="0" xfId="0" applyFont="1" applyAlignment="1" applyProtection="1">
      <alignment horizontal="center" vertical="center"/>
      <protection hidden="1"/>
    </xf>
    <xf numFmtId="0" fontId="122" fillId="0" borderId="0" xfId="0" applyFont="1" applyAlignment="1" applyProtection="1">
      <alignment horizontal="center" vertical="center" textRotation="90"/>
      <protection hidden="1"/>
    </xf>
    <xf numFmtId="0" fontId="124" fillId="0" borderId="80" xfId="0" applyFont="1" applyBorder="1" applyAlignment="1">
      <alignment horizontal="center" vertical="center"/>
    </xf>
    <xf numFmtId="0" fontId="44" fillId="0" borderId="26" xfId="0" applyFont="1" applyBorder="1" applyAlignment="1">
      <alignment horizontal="left" vertical="center"/>
    </xf>
    <xf numFmtId="0" fontId="62" fillId="0" borderId="26" xfId="0" applyFont="1" applyBorder="1" applyAlignment="1">
      <alignment horizontal="left" vertical="center"/>
    </xf>
    <xf numFmtId="0" fontId="33" fillId="0" borderId="26" xfId="0" applyFont="1" applyBorder="1" applyAlignment="1" applyProtection="1">
      <alignment horizontal="center" vertical="center"/>
      <protection locked="0"/>
    </xf>
    <xf numFmtId="0" fontId="62" fillId="10" borderId="25" xfId="0" applyFont="1" applyFill="1" applyBorder="1" applyAlignment="1">
      <alignment horizontal="center"/>
    </xf>
    <xf numFmtId="0" fontId="62" fillId="10" borderId="5" xfId="0" applyFont="1" applyFill="1" applyBorder="1" applyAlignment="1">
      <alignment horizontal="center"/>
    </xf>
    <xf numFmtId="0" fontId="62" fillId="10" borderId="10" xfId="0" applyFont="1" applyFill="1" applyBorder="1" applyAlignment="1">
      <alignment horizontal="center"/>
    </xf>
    <xf numFmtId="0" fontId="62" fillId="10" borderId="8" xfId="0" applyFont="1" applyFill="1" applyBorder="1" applyAlignment="1">
      <alignment horizontal="center"/>
    </xf>
    <xf numFmtId="0" fontId="62" fillId="10" borderId="25" xfId="0" applyFont="1" applyFill="1" applyBorder="1" applyAlignment="1">
      <alignment horizontal="center" vertical="center" wrapText="1"/>
    </xf>
    <xf numFmtId="0" fontId="62" fillId="10" borderId="35" xfId="0" applyFont="1" applyFill="1" applyBorder="1" applyAlignment="1">
      <alignment horizontal="center" vertical="center" wrapText="1"/>
    </xf>
    <xf numFmtId="0" fontId="62" fillId="10" borderId="10" xfId="0" applyFont="1" applyFill="1" applyBorder="1" applyAlignment="1">
      <alignment horizontal="center" vertical="center" wrapText="1"/>
    </xf>
    <xf numFmtId="0" fontId="62" fillId="10" borderId="9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left" vertical="center" wrapText="1"/>
    </xf>
    <xf numFmtId="0" fontId="42" fillId="0" borderId="0" xfId="0" applyFont="1" applyAlignment="1">
      <alignment horizontal="left" vertical="center"/>
    </xf>
    <xf numFmtId="0" fontId="62" fillId="0" borderId="26" xfId="0" applyFont="1" applyBorder="1" applyAlignment="1">
      <alignment horizontal="left" vertical="center" wrapText="1"/>
    </xf>
    <xf numFmtId="0" fontId="7" fillId="10" borderId="10" xfId="0" applyFont="1" applyFill="1" applyBorder="1" applyAlignment="1">
      <alignment horizontal="left" vertical="center"/>
    </xf>
    <xf numFmtId="0" fontId="7" fillId="10" borderId="8" xfId="0" applyFont="1" applyFill="1" applyBorder="1" applyAlignment="1">
      <alignment horizontal="left" vertical="center"/>
    </xf>
    <xf numFmtId="0" fontId="92" fillId="21" borderId="79" xfId="0" applyFont="1" applyFill="1" applyBorder="1" applyAlignment="1">
      <alignment horizontal="center" vertical="center" wrapText="1"/>
    </xf>
    <xf numFmtId="0" fontId="92" fillId="21" borderId="0" xfId="0" applyFont="1" applyFill="1" applyAlignment="1">
      <alignment horizontal="center" vertical="center" wrapText="1"/>
    </xf>
    <xf numFmtId="0" fontId="7" fillId="10" borderId="26" xfId="0" applyFont="1" applyFill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1" fontId="5" fillId="0" borderId="26" xfId="0" applyNumberFormat="1" applyFont="1" applyBorder="1" applyAlignment="1" applyProtection="1">
      <alignment horizontal="center" vertical="center"/>
      <protection locked="0"/>
    </xf>
    <xf numFmtId="0" fontId="7" fillId="10" borderId="18" xfId="0" applyFont="1" applyFill="1" applyBorder="1" applyAlignment="1">
      <alignment horizontal="center"/>
    </xf>
    <xf numFmtId="0" fontId="7" fillId="10" borderId="16" xfId="0" applyFont="1" applyFill="1" applyBorder="1" applyAlignment="1">
      <alignment horizontal="center"/>
    </xf>
    <xf numFmtId="0" fontId="7" fillId="10" borderId="17" xfId="0" applyFont="1" applyFill="1" applyBorder="1" applyAlignment="1">
      <alignment horizontal="center"/>
    </xf>
    <xf numFmtId="0" fontId="7" fillId="10" borderId="16" xfId="0" applyFont="1" applyFill="1" applyBorder="1" applyAlignment="1">
      <alignment horizontal="center" vertical="center"/>
    </xf>
    <xf numFmtId="0" fontId="7" fillId="10" borderId="18" xfId="0" applyFont="1" applyFill="1" applyBorder="1" applyAlignment="1">
      <alignment horizontal="center" vertical="center" wrapText="1"/>
    </xf>
    <xf numFmtId="0" fontId="7" fillId="10" borderId="17" xfId="0" applyFont="1" applyFill="1" applyBorder="1" applyAlignment="1">
      <alignment horizontal="center" vertical="center"/>
    </xf>
    <xf numFmtId="0" fontId="7" fillId="10" borderId="73" xfId="0" applyFont="1" applyFill="1" applyBorder="1" applyAlignment="1">
      <alignment horizontal="center" vertical="center"/>
    </xf>
    <xf numFmtId="0" fontId="7" fillId="10" borderId="74" xfId="0" applyFont="1" applyFill="1" applyBorder="1" applyAlignment="1">
      <alignment horizontal="center" vertical="center"/>
    </xf>
    <xf numFmtId="1" fontId="7" fillId="0" borderId="75" xfId="0" applyNumberFormat="1" applyFont="1" applyBorder="1" applyAlignment="1" applyProtection="1">
      <alignment horizontal="center" vertical="center"/>
      <protection locked="0"/>
    </xf>
    <xf numFmtId="1" fontId="7" fillId="0" borderId="76" xfId="0" applyNumberFormat="1" applyFont="1" applyBorder="1" applyAlignment="1" applyProtection="1">
      <alignment horizontal="center" vertical="center"/>
      <protection locked="0"/>
    </xf>
    <xf numFmtId="1" fontId="7" fillId="0" borderId="77" xfId="0" applyNumberFormat="1" applyFont="1" applyBorder="1" applyAlignment="1" applyProtection="1">
      <alignment horizontal="center" vertical="center"/>
      <protection locked="0"/>
    </xf>
    <xf numFmtId="1" fontId="7" fillId="0" borderId="78" xfId="0" applyNumberFormat="1" applyFont="1" applyBorder="1" applyAlignment="1" applyProtection="1">
      <alignment horizontal="center" vertical="center"/>
      <protection locked="0"/>
    </xf>
    <xf numFmtId="0" fontId="42" fillId="0" borderId="26" xfId="0" applyFont="1" applyBorder="1" applyAlignment="1">
      <alignment horizontal="left" vertical="center"/>
    </xf>
    <xf numFmtId="0" fontId="33" fillId="0" borderId="26" xfId="0" applyFont="1" applyBorder="1" applyAlignment="1" applyProtection="1">
      <alignment horizontal="center"/>
      <protection locked="0"/>
    </xf>
    <xf numFmtId="0" fontId="7" fillId="0" borderId="10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33" fillId="0" borderId="18" xfId="0" applyFont="1" applyBorder="1" applyAlignment="1" applyProtection="1">
      <alignment horizontal="center" vertical="center"/>
      <protection locked="0"/>
    </xf>
    <xf numFmtId="0" fontId="33" fillId="0" borderId="17" xfId="0" applyFont="1" applyBorder="1" applyAlignment="1" applyProtection="1">
      <alignment horizontal="center" vertical="center"/>
      <protection locked="0"/>
    </xf>
    <xf numFmtId="0" fontId="7" fillId="10" borderId="25" xfId="0" applyFont="1" applyFill="1" applyBorder="1" applyAlignment="1">
      <alignment horizontal="center"/>
    </xf>
    <xf numFmtId="0" fontId="7" fillId="10" borderId="5" xfId="0" applyFont="1" applyFill="1" applyBorder="1" applyAlignment="1">
      <alignment horizontal="center"/>
    </xf>
    <xf numFmtId="0" fontId="7" fillId="10" borderId="10" xfId="0" applyFont="1" applyFill="1" applyBorder="1" applyAlignment="1">
      <alignment horizontal="center"/>
    </xf>
    <xf numFmtId="0" fontId="7" fillId="10" borderId="8" xfId="0" applyFont="1" applyFill="1" applyBorder="1" applyAlignment="1">
      <alignment horizontal="center"/>
    </xf>
    <xf numFmtId="0" fontId="7" fillId="10" borderId="25" xfId="0" applyFont="1" applyFill="1" applyBorder="1" applyAlignment="1">
      <alignment horizontal="center" vertical="center" wrapText="1"/>
    </xf>
    <xf numFmtId="0" fontId="7" fillId="10" borderId="35" xfId="0" applyFont="1" applyFill="1" applyBorder="1" applyAlignment="1">
      <alignment horizontal="center" vertical="center" wrapText="1"/>
    </xf>
    <xf numFmtId="0" fontId="7" fillId="10" borderId="10" xfId="0" applyFont="1" applyFill="1" applyBorder="1" applyAlignment="1">
      <alignment horizontal="center" vertical="center" wrapText="1"/>
    </xf>
    <xf numFmtId="0" fontId="7" fillId="10" borderId="9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8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36" fillId="10" borderId="25" xfId="0" applyFont="1" applyFill="1" applyBorder="1" applyAlignment="1" applyProtection="1">
      <alignment horizontal="center"/>
      <protection hidden="1"/>
    </xf>
    <xf numFmtId="0" fontId="36" fillId="10" borderId="5" xfId="0" applyFont="1" applyFill="1" applyBorder="1" applyAlignment="1" applyProtection="1">
      <alignment horizontal="center"/>
      <protection hidden="1"/>
    </xf>
    <xf numFmtId="0" fontId="36" fillId="10" borderId="35" xfId="0" applyFont="1" applyFill="1" applyBorder="1" applyAlignment="1" applyProtection="1">
      <alignment horizontal="center"/>
      <protection hidden="1"/>
    </xf>
    <xf numFmtId="0" fontId="7" fillId="10" borderId="24" xfId="0" applyFont="1" applyFill="1" applyBorder="1" applyAlignment="1">
      <alignment horizontal="left" vertical="center" wrapText="1"/>
    </xf>
    <xf numFmtId="0" fontId="7" fillId="10" borderId="0" xfId="0" applyFont="1" applyFill="1" applyAlignment="1">
      <alignment horizontal="left" vertical="center" wrapText="1"/>
    </xf>
    <xf numFmtId="0" fontId="7" fillId="10" borderId="23" xfId="0" applyFont="1" applyFill="1" applyBorder="1" applyAlignment="1">
      <alignment horizontal="left" vertical="center" wrapText="1"/>
    </xf>
    <xf numFmtId="0" fontId="7" fillId="10" borderId="10" xfId="0" applyFont="1" applyFill="1" applyBorder="1" applyAlignment="1">
      <alignment horizontal="left" vertical="center" wrapText="1"/>
    </xf>
    <xf numFmtId="0" fontId="7" fillId="10" borderId="8" xfId="0" applyFont="1" applyFill="1" applyBorder="1" applyAlignment="1">
      <alignment horizontal="left" vertical="center" wrapText="1"/>
    </xf>
    <xf numFmtId="0" fontId="7" fillId="10" borderId="9" xfId="0" applyFont="1" applyFill="1" applyBorder="1" applyAlignment="1">
      <alignment horizontal="left" vertical="center" wrapText="1"/>
    </xf>
    <xf numFmtId="0" fontId="81" fillId="0" borderId="0" xfId="5" applyFont="1" applyAlignment="1">
      <alignment horizontal="left" vertical="center"/>
    </xf>
    <xf numFmtId="0" fontId="81" fillId="0" borderId="0" xfId="5" applyFont="1" applyAlignment="1">
      <alignment horizontal="justify" vertical="center" wrapText="1"/>
    </xf>
    <xf numFmtId="0" fontId="84" fillId="16" borderId="17" xfId="5" applyFont="1" applyFill="1" applyBorder="1" applyAlignment="1">
      <alignment horizontal="left" vertical="center"/>
    </xf>
    <xf numFmtId="0" fontId="84" fillId="16" borderId="26" xfId="5" applyFont="1" applyFill="1" applyBorder="1" applyAlignment="1">
      <alignment horizontal="left" vertical="center"/>
    </xf>
    <xf numFmtId="0" fontId="81" fillId="0" borderId="17" xfId="5" applyFont="1" applyBorder="1" applyAlignment="1">
      <alignment horizontal="left" vertical="center"/>
    </xf>
    <xf numFmtId="0" fontId="81" fillId="0" borderId="26" xfId="5" applyFont="1" applyBorder="1" applyAlignment="1">
      <alignment horizontal="left" vertical="center"/>
    </xf>
    <xf numFmtId="0" fontId="86" fillId="17" borderId="17" xfId="5" applyFont="1" applyFill="1" applyBorder="1" applyAlignment="1">
      <alignment horizontal="left" vertical="center"/>
    </xf>
    <xf numFmtId="0" fontId="86" fillId="17" borderId="26" xfId="5" applyFont="1" applyFill="1" applyBorder="1" applyAlignment="1">
      <alignment horizontal="left" vertical="center"/>
    </xf>
    <xf numFmtId="0" fontId="81" fillId="0" borderId="5" xfId="5" applyFont="1" applyBorder="1" applyAlignment="1">
      <alignment horizontal="left" vertical="center"/>
    </xf>
    <xf numFmtId="0" fontId="81" fillId="0" borderId="17" xfId="5" applyFont="1" applyBorder="1" applyAlignment="1">
      <alignment horizontal="center" vertical="center"/>
    </xf>
    <xf numFmtId="0" fontId="81" fillId="0" borderId="26" xfId="5" applyFont="1" applyBorder="1" applyAlignment="1">
      <alignment horizontal="center" vertical="center"/>
    </xf>
    <xf numFmtId="0" fontId="81" fillId="0" borderId="27" xfId="5" applyFont="1" applyBorder="1" applyAlignment="1">
      <alignment horizontal="center" vertical="center"/>
    </xf>
    <xf numFmtId="0" fontId="11" fillId="0" borderId="0" xfId="5" applyAlignment="1">
      <alignment horizontal="center" vertical="center"/>
    </xf>
    <xf numFmtId="0" fontId="82" fillId="0" borderId="41" xfId="5" applyFont="1" applyBorder="1" applyAlignment="1">
      <alignment horizontal="right" vertical="center" wrapText="1"/>
    </xf>
    <xf numFmtId="0" fontId="82" fillId="0" borderId="42" xfId="5" applyFont="1" applyBorder="1" applyAlignment="1">
      <alignment horizontal="right" vertical="center" wrapText="1"/>
    </xf>
    <xf numFmtId="0" fontId="82" fillId="0" borderId="42" xfId="5" applyFont="1" applyBorder="1" applyAlignment="1">
      <alignment horizontal="left" vertical="center" wrapText="1"/>
    </xf>
    <xf numFmtId="0" fontId="82" fillId="0" borderId="43" xfId="5" applyFont="1" applyBorder="1" applyAlignment="1">
      <alignment horizontal="left" vertical="center" wrapText="1"/>
    </xf>
    <xf numFmtId="0" fontId="21" fillId="13" borderId="24" xfId="0" applyFont="1" applyFill="1" applyBorder="1" applyAlignment="1">
      <alignment horizontal="center"/>
    </xf>
    <xf numFmtId="0" fontId="21" fillId="13" borderId="0" xfId="0" applyFont="1" applyFill="1" applyAlignment="1">
      <alignment horizontal="center"/>
    </xf>
  </cellXfs>
  <cellStyles count="13">
    <cellStyle name="Collegamento ipertestuale" xfId="11" builtinId="8"/>
    <cellStyle name="Migliaia" xfId="12" builtinId="3"/>
    <cellStyle name="Migliaia 2" xfId="8" xr:uid="{00000000-0005-0000-0000-000001000000}"/>
    <cellStyle name="Normale" xfId="0" builtinId="0"/>
    <cellStyle name="Normale 2" xfId="2" xr:uid="{00000000-0005-0000-0000-000003000000}"/>
    <cellStyle name="Normale 2 2" xfId="3" xr:uid="{00000000-0005-0000-0000-000004000000}"/>
    <cellStyle name="Normale 3" xfId="4" xr:uid="{00000000-0005-0000-0000-000005000000}"/>
    <cellStyle name="Normale 4" xfId="5" xr:uid="{00000000-0005-0000-0000-000006000000}"/>
    <cellStyle name="Normale 5" xfId="6" xr:uid="{00000000-0005-0000-0000-000007000000}"/>
    <cellStyle name="Percentuale" xfId="1" builtinId="5"/>
    <cellStyle name="Percentuale 2" xfId="7" xr:uid="{00000000-0005-0000-0000-000009000000}"/>
    <cellStyle name="Percentuale 2 2" xfId="10" xr:uid="{00000000-0005-0000-0000-00000A000000}"/>
    <cellStyle name="Percentuale 3" xfId="9" xr:uid="{00000000-0005-0000-0000-00000B000000}"/>
  </cellStyles>
  <dxfs count="48">
    <dxf>
      <font>
        <color theme="0" tint="-0.24994659260841701"/>
      </font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  <border>
        <left/>
        <right/>
        <top/>
        <bottom/>
        <vertical/>
        <horizontal/>
      </border>
    </dxf>
    <dxf>
      <font>
        <color theme="0" tint="-0.24994659260841701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strike/>
        <color theme="0" tint="-0.14996795556505021"/>
      </font>
    </dxf>
    <dxf>
      <font>
        <strike/>
        <color theme="0" tint="-0.14996795556505021"/>
      </font>
    </dxf>
    <dxf>
      <font>
        <strike/>
        <color theme="0" tint="-0.14996795556505021"/>
      </font>
    </dxf>
    <dxf>
      <font>
        <strike/>
        <color theme="0" tint="-0.14996795556505021"/>
      </font>
    </dxf>
    <dxf>
      <font>
        <color theme="0"/>
      </font>
      <fill>
        <patternFill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strike/>
        <color theme="0" tint="-0.14996795556505021"/>
      </font>
    </dxf>
    <dxf>
      <font>
        <color theme="0"/>
      </font>
      <fill>
        <patternFill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strike/>
        <color theme="0" tint="-0.14996795556505021"/>
      </font>
    </dxf>
    <dxf>
      <font>
        <strike/>
        <color theme="0" tint="-0.14996795556505021"/>
      </font>
    </dxf>
    <dxf>
      <font>
        <strike/>
        <color theme="0" tint="-0.14996795556505021"/>
      </font>
    </dxf>
    <dxf>
      <font>
        <strike/>
        <color theme="0" tint="-0.14996795556505021"/>
      </font>
    </dxf>
    <dxf>
      <font>
        <strike/>
        <color theme="0" tint="-0.14996795556505021"/>
      </font>
    </dxf>
    <dxf>
      <font>
        <strike/>
        <color theme="0" tint="-0.14996795556505021"/>
      </font>
    </dxf>
    <dxf>
      <font>
        <strike/>
        <color theme="0" tint="-0.24994659260841701"/>
      </font>
    </dxf>
    <dxf>
      <border>
        <left/>
        <right/>
        <top/>
        <bottom/>
        <vertical/>
        <horizontal/>
      </border>
    </dxf>
    <dxf>
      <font>
        <color theme="0" tint="-0.14996795556505021"/>
      </font>
    </dxf>
    <dxf>
      <font>
        <strike val="0"/>
        <color theme="0" tint="-0.14990691854609822"/>
      </font>
      <fill>
        <patternFill>
          <bgColor theme="0"/>
        </patternFill>
      </fill>
    </dxf>
    <dxf>
      <font>
        <strike val="0"/>
        <color theme="0" tint="-0.14990691854609822"/>
      </font>
      <fill>
        <patternFill>
          <bgColor theme="0"/>
        </patternFill>
      </fill>
    </dxf>
    <dxf>
      <font>
        <strike val="0"/>
        <color theme="0" tint="-0.14990691854609822"/>
      </font>
      <fill>
        <patternFill>
          <bgColor theme="0"/>
        </patternFill>
      </fill>
    </dxf>
    <dxf>
      <font>
        <strike val="0"/>
        <color theme="0" tint="-0.14990691854609822"/>
      </font>
      <fill>
        <patternFill>
          <bgColor theme="0"/>
        </patternFill>
      </fill>
    </dxf>
    <dxf>
      <font>
        <color theme="0" tint="-0.14996795556505021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ont>
        <strike val="0"/>
        <color theme="0" tint="-0.14990691854609822"/>
      </font>
      <fill>
        <patternFill>
          <bgColor theme="0"/>
        </patternFill>
      </fill>
    </dxf>
    <dxf>
      <font>
        <strike val="0"/>
        <color theme="0" tint="-0.14990691854609822"/>
      </font>
      <fill>
        <patternFill>
          <bgColor theme="0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strike val="0"/>
        <color theme="0" tint="-0.14990691854609822"/>
      </font>
      <fill>
        <patternFill>
          <bgColor theme="0"/>
        </patternFill>
      </fill>
      <border>
        <left/>
        <right/>
        <top/>
        <bottom/>
      </border>
    </dxf>
    <dxf>
      <font>
        <strike val="0"/>
        <color theme="0" tint="-0.14990691854609822"/>
      </font>
      <fill>
        <patternFill>
          <bgColor theme="0"/>
        </patternFill>
      </fill>
    </dxf>
    <dxf>
      <font>
        <strike val="0"/>
        <color theme="0" tint="-0.14990691854609822"/>
      </font>
      <fill>
        <patternFill>
          <bgColor theme="0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strike val="0"/>
        <color theme="0" tint="-0.14990691854609822"/>
      </font>
      <fill>
        <patternFill>
          <fgColor theme="0"/>
          <bgColor theme="0"/>
        </patternFill>
      </fill>
      <border>
        <left/>
        <right/>
        <top/>
        <bottom/>
      </border>
    </dxf>
    <dxf>
      <font>
        <color theme="0" tint="-0.14996795556505021"/>
      </font>
    </dxf>
    <dxf>
      <font>
        <strike val="0"/>
        <color theme="0" tint="-0.14996795556505021"/>
      </font>
      <border>
        <left/>
        <right/>
        <top/>
        <bottom/>
        <vertical/>
        <horizontal/>
      </border>
    </dxf>
  </dxfs>
  <tableStyles count="0" defaultTableStyle="TableStyleMedium9" defaultPivotStyle="PivotStyleLight16"/>
  <colors>
    <mruColors>
      <color rgb="FF66FF99"/>
      <color rgb="FFBF5B09"/>
      <color rgb="FFFFCC99"/>
      <color rgb="FF0000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fmlaLink="$I$23" lockText="1" noThreeD="1"/>
</file>

<file path=xl/ctrlProps/ctrlProp10.xml><?xml version="1.0" encoding="utf-8"?>
<formControlPr xmlns="http://schemas.microsoft.com/office/spreadsheetml/2009/9/main" objectType="CheckBox" fmlaLink="$I$150" lockText="1" noThreeD="1"/>
</file>

<file path=xl/ctrlProps/ctrlProp100.xml><?xml version="1.0" encoding="utf-8"?>
<formControlPr xmlns="http://schemas.microsoft.com/office/spreadsheetml/2009/9/main" objectType="CheckBox" fmlaLink="$I$16" noThreeD="1"/>
</file>

<file path=xl/ctrlProps/ctrlProp101.xml><?xml version="1.0" encoding="utf-8"?>
<formControlPr xmlns="http://schemas.microsoft.com/office/spreadsheetml/2009/9/main" objectType="CheckBox" fmlaLink="$I$17" noThreeD="1"/>
</file>

<file path=xl/ctrlProps/ctrlProp102.xml><?xml version="1.0" encoding="utf-8"?>
<formControlPr xmlns="http://schemas.microsoft.com/office/spreadsheetml/2009/9/main" objectType="CheckBox" fmlaLink="$I$18" noThreeD="1"/>
</file>

<file path=xl/ctrlProps/ctrlProp103.xml><?xml version="1.0" encoding="utf-8"?>
<formControlPr xmlns="http://schemas.microsoft.com/office/spreadsheetml/2009/9/main" objectType="CheckBox" fmlaLink="$I$19" noThreeD="1"/>
</file>

<file path=xl/ctrlProps/ctrlProp104.xml><?xml version="1.0" encoding="utf-8"?>
<formControlPr xmlns="http://schemas.microsoft.com/office/spreadsheetml/2009/9/main" objectType="CheckBox" fmlaLink="$I$20" noThreeD="1"/>
</file>

<file path=xl/ctrlProps/ctrlProp105.xml><?xml version="1.0" encoding="utf-8"?>
<formControlPr xmlns="http://schemas.microsoft.com/office/spreadsheetml/2009/9/main" objectType="CheckBox" fmlaLink="$I$21" noThreeD="1"/>
</file>

<file path=xl/ctrlProps/ctrlProp106.xml><?xml version="1.0" encoding="utf-8"?>
<formControlPr xmlns="http://schemas.microsoft.com/office/spreadsheetml/2009/9/main" objectType="CheckBox" fmlaLink="$J$14" noThreeD="1"/>
</file>

<file path=xl/ctrlProps/ctrlProp107.xml><?xml version="1.0" encoding="utf-8"?>
<formControlPr xmlns="http://schemas.microsoft.com/office/spreadsheetml/2009/9/main" objectType="CheckBox" fmlaLink="$J$15" noThreeD="1"/>
</file>

<file path=xl/ctrlProps/ctrlProp108.xml><?xml version="1.0" encoding="utf-8"?>
<formControlPr xmlns="http://schemas.microsoft.com/office/spreadsheetml/2009/9/main" objectType="CheckBox" fmlaLink="$J$16" noThreeD="1"/>
</file>

<file path=xl/ctrlProps/ctrlProp109.xml><?xml version="1.0" encoding="utf-8"?>
<formControlPr xmlns="http://schemas.microsoft.com/office/spreadsheetml/2009/9/main" objectType="CheckBox" fmlaLink="$J$17" noThreeD="1"/>
</file>

<file path=xl/ctrlProps/ctrlProp11.xml><?xml version="1.0" encoding="utf-8"?>
<formControlPr xmlns="http://schemas.microsoft.com/office/spreadsheetml/2009/9/main" objectType="CheckBox" fmlaLink="$I$151" lockText="1" noThreeD="1"/>
</file>

<file path=xl/ctrlProps/ctrlProp110.xml><?xml version="1.0" encoding="utf-8"?>
<formControlPr xmlns="http://schemas.microsoft.com/office/spreadsheetml/2009/9/main" objectType="CheckBox" fmlaLink="$J$18" noThreeD="1"/>
</file>

<file path=xl/ctrlProps/ctrlProp111.xml><?xml version="1.0" encoding="utf-8"?>
<formControlPr xmlns="http://schemas.microsoft.com/office/spreadsheetml/2009/9/main" objectType="CheckBox" fmlaLink="$J$19" noThreeD="1"/>
</file>

<file path=xl/ctrlProps/ctrlProp112.xml><?xml version="1.0" encoding="utf-8"?>
<formControlPr xmlns="http://schemas.microsoft.com/office/spreadsheetml/2009/9/main" objectType="CheckBox" fmlaLink="$J$20" noThreeD="1"/>
</file>

<file path=xl/ctrlProps/ctrlProp113.xml><?xml version="1.0" encoding="utf-8"?>
<formControlPr xmlns="http://schemas.microsoft.com/office/spreadsheetml/2009/9/main" objectType="CheckBox" fmlaLink="$J$21" noThreeD="1"/>
</file>

<file path=xl/ctrlProps/ctrlProp114.xml><?xml version="1.0" encoding="utf-8"?>
<formControlPr xmlns="http://schemas.microsoft.com/office/spreadsheetml/2009/9/main" objectType="CheckBox" fmlaLink="$K$14" noThreeD="1"/>
</file>

<file path=xl/ctrlProps/ctrlProp115.xml><?xml version="1.0" encoding="utf-8"?>
<formControlPr xmlns="http://schemas.microsoft.com/office/spreadsheetml/2009/9/main" objectType="CheckBox" fmlaLink="$K$15" noThreeD="1"/>
</file>

<file path=xl/ctrlProps/ctrlProp116.xml><?xml version="1.0" encoding="utf-8"?>
<formControlPr xmlns="http://schemas.microsoft.com/office/spreadsheetml/2009/9/main" objectType="CheckBox" fmlaLink="$K$16" noThreeD="1"/>
</file>

<file path=xl/ctrlProps/ctrlProp117.xml><?xml version="1.0" encoding="utf-8"?>
<formControlPr xmlns="http://schemas.microsoft.com/office/spreadsheetml/2009/9/main" objectType="CheckBox" fmlaLink="$K$17" noThreeD="1"/>
</file>

<file path=xl/ctrlProps/ctrlProp118.xml><?xml version="1.0" encoding="utf-8"?>
<formControlPr xmlns="http://schemas.microsoft.com/office/spreadsheetml/2009/9/main" objectType="CheckBox" fmlaLink="$K$18" noThreeD="1"/>
</file>

<file path=xl/ctrlProps/ctrlProp119.xml><?xml version="1.0" encoding="utf-8"?>
<formControlPr xmlns="http://schemas.microsoft.com/office/spreadsheetml/2009/9/main" objectType="CheckBox" fmlaLink="$K$19" noThreeD="1"/>
</file>

<file path=xl/ctrlProps/ctrlProp12.xml><?xml version="1.0" encoding="utf-8"?>
<formControlPr xmlns="http://schemas.microsoft.com/office/spreadsheetml/2009/9/main" objectType="CheckBox" fmlaLink="$I$147" lockText="1" noThreeD="1"/>
</file>

<file path=xl/ctrlProps/ctrlProp120.xml><?xml version="1.0" encoding="utf-8"?>
<formControlPr xmlns="http://schemas.microsoft.com/office/spreadsheetml/2009/9/main" objectType="CheckBox" fmlaLink="$K$20" noThreeD="1"/>
</file>

<file path=xl/ctrlProps/ctrlProp121.xml><?xml version="1.0" encoding="utf-8"?>
<formControlPr xmlns="http://schemas.microsoft.com/office/spreadsheetml/2009/9/main" objectType="CheckBox" fmlaLink="$K$21" noThreeD="1"/>
</file>

<file path=xl/ctrlProps/ctrlProp122.xml><?xml version="1.0" encoding="utf-8"?>
<formControlPr xmlns="http://schemas.microsoft.com/office/spreadsheetml/2009/9/main" objectType="CheckBox" fmlaLink="$L$14" noThreeD="1"/>
</file>

<file path=xl/ctrlProps/ctrlProp123.xml><?xml version="1.0" encoding="utf-8"?>
<formControlPr xmlns="http://schemas.microsoft.com/office/spreadsheetml/2009/9/main" objectType="CheckBox" fmlaLink="$L$15" noThreeD="1"/>
</file>

<file path=xl/ctrlProps/ctrlProp124.xml><?xml version="1.0" encoding="utf-8"?>
<formControlPr xmlns="http://schemas.microsoft.com/office/spreadsheetml/2009/9/main" objectType="CheckBox" fmlaLink="$L$16" noThreeD="1"/>
</file>

<file path=xl/ctrlProps/ctrlProp125.xml><?xml version="1.0" encoding="utf-8"?>
<formControlPr xmlns="http://schemas.microsoft.com/office/spreadsheetml/2009/9/main" objectType="CheckBox" fmlaLink="$L$17" noThreeD="1"/>
</file>

<file path=xl/ctrlProps/ctrlProp126.xml><?xml version="1.0" encoding="utf-8"?>
<formControlPr xmlns="http://schemas.microsoft.com/office/spreadsheetml/2009/9/main" objectType="CheckBox" fmlaLink="$L$18" noThreeD="1"/>
</file>

<file path=xl/ctrlProps/ctrlProp127.xml><?xml version="1.0" encoding="utf-8"?>
<formControlPr xmlns="http://schemas.microsoft.com/office/spreadsheetml/2009/9/main" objectType="CheckBox" fmlaLink="$L$19" noThreeD="1"/>
</file>

<file path=xl/ctrlProps/ctrlProp128.xml><?xml version="1.0" encoding="utf-8"?>
<formControlPr xmlns="http://schemas.microsoft.com/office/spreadsheetml/2009/9/main" objectType="CheckBox" fmlaLink="$L$20" noThreeD="1"/>
</file>

<file path=xl/ctrlProps/ctrlProp129.xml><?xml version="1.0" encoding="utf-8"?>
<formControlPr xmlns="http://schemas.microsoft.com/office/spreadsheetml/2009/9/main" objectType="CheckBox" fmlaLink="$L$21" noThreeD="1"/>
</file>

<file path=xl/ctrlProps/ctrlProp13.xml><?xml version="1.0" encoding="utf-8"?>
<formControlPr xmlns="http://schemas.microsoft.com/office/spreadsheetml/2009/9/main" objectType="CheckBox" fmlaLink="$B$78" lockText="1" noThreeD="1"/>
</file>

<file path=xl/ctrlProps/ctrlProp130.xml><?xml version="1.0" encoding="utf-8"?>
<formControlPr xmlns="http://schemas.microsoft.com/office/spreadsheetml/2009/9/main" objectType="CheckBox" fmlaLink="$I$9" noThreeD="1"/>
</file>

<file path=xl/ctrlProps/ctrlProp131.xml><?xml version="1.0" encoding="utf-8"?>
<formControlPr xmlns="http://schemas.microsoft.com/office/spreadsheetml/2009/9/main" objectType="CheckBox" fmlaLink="$K$9" noThreeD="1"/>
</file>

<file path=xl/ctrlProps/ctrlProp132.xml><?xml version="1.0" encoding="utf-8"?>
<formControlPr xmlns="http://schemas.microsoft.com/office/spreadsheetml/2009/9/main" objectType="CheckBox" fmlaLink="$H$45" lockText="1" noThreeD="1"/>
</file>

<file path=xl/ctrlProps/ctrlProp133.xml><?xml version="1.0" encoding="utf-8"?>
<formControlPr xmlns="http://schemas.microsoft.com/office/spreadsheetml/2009/9/main" objectType="CheckBox" fmlaLink="$H$46" lockText="1" noThreeD="1"/>
</file>

<file path=xl/ctrlProps/ctrlProp134.xml><?xml version="1.0" encoding="utf-8"?>
<formControlPr xmlns="http://schemas.microsoft.com/office/spreadsheetml/2009/9/main" objectType="CheckBox" fmlaLink="$H$47" lockText="1" noThreeD="1"/>
</file>

<file path=xl/ctrlProps/ctrlProp135.xml><?xml version="1.0" encoding="utf-8"?>
<formControlPr xmlns="http://schemas.microsoft.com/office/spreadsheetml/2009/9/main" objectType="CheckBox" fmlaLink="$H$48" lockText="1" noThreeD="1"/>
</file>

<file path=xl/ctrlProps/ctrlProp136.xml><?xml version="1.0" encoding="utf-8"?>
<formControlPr xmlns="http://schemas.microsoft.com/office/spreadsheetml/2009/9/main" objectType="CheckBox" fmlaLink="$H$49" lockText="1" noThreeD="1"/>
</file>

<file path=xl/ctrlProps/ctrlProp137.xml><?xml version="1.0" encoding="utf-8"?>
<formControlPr xmlns="http://schemas.microsoft.com/office/spreadsheetml/2009/9/main" objectType="CheckBox" fmlaLink="$H$50" lockText="1" noThreeD="1"/>
</file>

<file path=xl/ctrlProps/ctrlProp138.xml><?xml version="1.0" encoding="utf-8"?>
<formControlPr xmlns="http://schemas.microsoft.com/office/spreadsheetml/2009/9/main" objectType="CheckBox" fmlaLink="$H$51" lockText="1" noThreeD="1"/>
</file>

<file path=xl/ctrlProps/ctrlProp139.xml><?xml version="1.0" encoding="utf-8"?>
<formControlPr xmlns="http://schemas.microsoft.com/office/spreadsheetml/2009/9/main" objectType="CheckBox" fmlaLink="$H$52" lockText="1" noThreeD="1"/>
</file>

<file path=xl/ctrlProps/ctrlProp14.xml><?xml version="1.0" encoding="utf-8"?>
<formControlPr xmlns="http://schemas.microsoft.com/office/spreadsheetml/2009/9/main" objectType="CheckBox" fmlaLink="$D$78" lockText="1" noThreeD="1"/>
</file>

<file path=xl/ctrlProps/ctrlProp140.xml><?xml version="1.0" encoding="utf-8"?>
<formControlPr xmlns="http://schemas.microsoft.com/office/spreadsheetml/2009/9/main" objectType="CheckBox" fmlaLink="$H$53" lockText="1" noThreeD="1"/>
</file>

<file path=xl/ctrlProps/ctrlProp141.xml><?xml version="1.0" encoding="utf-8"?>
<formControlPr xmlns="http://schemas.microsoft.com/office/spreadsheetml/2009/9/main" objectType="CheckBox" fmlaLink="$H$54" lockText="1" noThreeD="1"/>
</file>

<file path=xl/ctrlProps/ctrlProp142.xml><?xml version="1.0" encoding="utf-8"?>
<formControlPr xmlns="http://schemas.microsoft.com/office/spreadsheetml/2009/9/main" objectType="CheckBox" fmlaLink="$H$55" lockText="1" noThreeD="1"/>
</file>

<file path=xl/ctrlProps/ctrlProp143.xml><?xml version="1.0" encoding="utf-8"?>
<formControlPr xmlns="http://schemas.microsoft.com/office/spreadsheetml/2009/9/main" objectType="CheckBox" fmlaLink="$H$56" lockText="1" noThreeD="1"/>
</file>

<file path=xl/ctrlProps/ctrlProp144.xml><?xml version="1.0" encoding="utf-8"?>
<formControlPr xmlns="http://schemas.microsoft.com/office/spreadsheetml/2009/9/main" objectType="CheckBox" fmlaLink="$H$57" lockText="1" noThreeD="1"/>
</file>

<file path=xl/ctrlProps/ctrlProp145.xml><?xml version="1.0" encoding="utf-8"?>
<formControlPr xmlns="http://schemas.microsoft.com/office/spreadsheetml/2009/9/main" objectType="CheckBox" fmlaLink="$H$58" lockText="1" noThreeD="1"/>
</file>

<file path=xl/ctrlProps/ctrlProp146.xml><?xml version="1.0" encoding="utf-8"?>
<formControlPr xmlns="http://schemas.microsoft.com/office/spreadsheetml/2009/9/main" objectType="CheckBox" fmlaLink="$H$59" lockText="1" noThreeD="1"/>
</file>

<file path=xl/ctrlProps/ctrlProp147.xml><?xml version="1.0" encoding="utf-8"?>
<formControlPr xmlns="http://schemas.microsoft.com/office/spreadsheetml/2009/9/main" objectType="CheckBox" fmlaLink="$H$60" lockText="1" noThreeD="1"/>
</file>

<file path=xl/ctrlProps/ctrlProp148.xml><?xml version="1.0" encoding="utf-8"?>
<formControlPr xmlns="http://schemas.microsoft.com/office/spreadsheetml/2009/9/main" objectType="CheckBox" fmlaLink="$H$61" lockText="1" noThreeD="1"/>
</file>

<file path=xl/ctrlProps/ctrlProp149.xml><?xml version="1.0" encoding="utf-8"?>
<formControlPr xmlns="http://schemas.microsoft.com/office/spreadsheetml/2009/9/main" objectType="CheckBox" fmlaLink="$H$62" lockText="1" noThreeD="1"/>
</file>

<file path=xl/ctrlProps/ctrlProp15.xml><?xml version="1.0" encoding="utf-8"?>
<formControlPr xmlns="http://schemas.microsoft.com/office/spreadsheetml/2009/9/main" objectType="CheckBox" fmlaLink="$D$81" lockText="1" noThreeD="1"/>
</file>

<file path=xl/ctrlProps/ctrlProp150.xml><?xml version="1.0" encoding="utf-8"?>
<formControlPr xmlns="http://schemas.microsoft.com/office/spreadsheetml/2009/9/main" objectType="CheckBox" fmlaLink="$H$63" lockText="1" noThreeD="1"/>
</file>

<file path=xl/ctrlProps/ctrlProp151.xml><?xml version="1.0" encoding="utf-8"?>
<formControlPr xmlns="http://schemas.microsoft.com/office/spreadsheetml/2009/9/main" objectType="CheckBox" fmlaLink="$H$38" lockText="1" noThreeD="1"/>
</file>

<file path=xl/ctrlProps/ctrlProp152.xml><?xml version="1.0" encoding="utf-8"?>
<formControlPr xmlns="http://schemas.microsoft.com/office/spreadsheetml/2009/9/main" objectType="CheckBox" fmlaLink="$H$39" lockText="1" noThreeD="1"/>
</file>

<file path=xl/ctrlProps/ctrlProp153.xml><?xml version="1.0" encoding="utf-8"?>
<formControlPr xmlns="http://schemas.microsoft.com/office/spreadsheetml/2009/9/main" objectType="CheckBox" fmlaLink="$H$40" lockText="1" noThreeD="1"/>
</file>

<file path=xl/ctrlProps/ctrlProp154.xml><?xml version="1.0" encoding="utf-8"?>
<formControlPr xmlns="http://schemas.microsoft.com/office/spreadsheetml/2009/9/main" objectType="CheckBox" fmlaLink="$H$37" lockText="1" noThreeD="1"/>
</file>

<file path=xl/ctrlProps/ctrlProp155.xml><?xml version="1.0" encoding="utf-8"?>
<formControlPr xmlns="http://schemas.microsoft.com/office/spreadsheetml/2009/9/main" objectType="CheckBox" fmlaLink="$I$9" noThreeD="1"/>
</file>

<file path=xl/ctrlProps/ctrlProp156.xml><?xml version="1.0" encoding="utf-8"?>
<formControlPr xmlns="http://schemas.microsoft.com/office/spreadsheetml/2009/9/main" objectType="CheckBox" fmlaLink="$K$9" noThreeD="1"/>
</file>

<file path=xl/ctrlProps/ctrlProp157.xml><?xml version="1.0" encoding="utf-8"?>
<formControlPr xmlns="http://schemas.microsoft.com/office/spreadsheetml/2009/9/main" objectType="CheckBox" fmlaLink="$I$82" noThreeD="1"/>
</file>

<file path=xl/ctrlProps/ctrlProp158.xml><?xml version="1.0" encoding="utf-8"?>
<formControlPr xmlns="http://schemas.microsoft.com/office/spreadsheetml/2009/9/main" objectType="CheckBox" fmlaLink="$K$82" noThreeD="1"/>
</file>

<file path=xl/ctrlProps/ctrlProp159.xml><?xml version="1.0" encoding="utf-8"?>
<formControlPr xmlns="http://schemas.microsoft.com/office/spreadsheetml/2009/9/main" objectType="CheckBox" fmlaLink="$G$10" lockText="1" noThreeD="1"/>
</file>

<file path=xl/ctrlProps/ctrlProp16.xml><?xml version="1.0" encoding="utf-8"?>
<formControlPr xmlns="http://schemas.microsoft.com/office/spreadsheetml/2009/9/main" objectType="CheckBox" fmlaLink="$B$81" lockText="1" noThreeD="1"/>
</file>

<file path=xl/ctrlProps/ctrlProp160.xml><?xml version="1.0" encoding="utf-8"?>
<formControlPr xmlns="http://schemas.microsoft.com/office/spreadsheetml/2009/9/main" objectType="CheckBox" fmlaLink="$G$11" lockText="1" noThreeD="1"/>
</file>

<file path=xl/ctrlProps/ctrlProp161.xml><?xml version="1.0" encoding="utf-8"?>
<formControlPr xmlns="http://schemas.microsoft.com/office/spreadsheetml/2009/9/main" objectType="CheckBox" fmlaLink="$F$16" lockText="1" noThreeD="1"/>
</file>

<file path=xl/ctrlProps/ctrlProp162.xml><?xml version="1.0" encoding="utf-8"?>
<formControlPr xmlns="http://schemas.microsoft.com/office/spreadsheetml/2009/9/main" objectType="CheckBox" fmlaLink="$F$17" lockText="1" noThreeD="1"/>
</file>

<file path=xl/ctrlProps/ctrlProp163.xml><?xml version="1.0" encoding="utf-8"?>
<formControlPr xmlns="http://schemas.microsoft.com/office/spreadsheetml/2009/9/main" objectType="CheckBox" fmlaLink="$F$18" lockText="1" noThreeD="1"/>
</file>

<file path=xl/ctrlProps/ctrlProp164.xml><?xml version="1.0" encoding="utf-8"?>
<formControlPr xmlns="http://schemas.microsoft.com/office/spreadsheetml/2009/9/main" objectType="CheckBox" fmlaLink="$G$16" lockText="1" noThreeD="1"/>
</file>

<file path=xl/ctrlProps/ctrlProp165.xml><?xml version="1.0" encoding="utf-8"?>
<formControlPr xmlns="http://schemas.microsoft.com/office/spreadsheetml/2009/9/main" objectType="CheckBox" fmlaLink="$G$17" lockText="1" noThreeD="1"/>
</file>

<file path=xl/ctrlProps/ctrlProp166.xml><?xml version="1.0" encoding="utf-8"?>
<formControlPr xmlns="http://schemas.microsoft.com/office/spreadsheetml/2009/9/main" objectType="CheckBox" fmlaLink="$G$18" lockText="1" noThreeD="1"/>
</file>

<file path=xl/ctrlProps/ctrlProp167.xml><?xml version="1.0" encoding="utf-8"?>
<formControlPr xmlns="http://schemas.microsoft.com/office/spreadsheetml/2009/9/main" objectType="CheckBox" fmlaLink="$G$23" lockText="1" noThreeD="1"/>
</file>

<file path=xl/ctrlProps/ctrlProp168.xml><?xml version="1.0" encoding="utf-8"?>
<formControlPr xmlns="http://schemas.microsoft.com/office/spreadsheetml/2009/9/main" objectType="CheckBox" fmlaLink="$G$24" lockText="1" noThreeD="1"/>
</file>

<file path=xl/ctrlProps/ctrlProp169.xml><?xml version="1.0" encoding="utf-8"?>
<formControlPr xmlns="http://schemas.microsoft.com/office/spreadsheetml/2009/9/main" objectType="CheckBox" fmlaLink="$F$30" lockText="1" noThreeD="1"/>
</file>

<file path=xl/ctrlProps/ctrlProp17.xml><?xml version="1.0" encoding="utf-8"?>
<formControlPr xmlns="http://schemas.microsoft.com/office/spreadsheetml/2009/9/main" objectType="CheckBox" fmlaLink="$K$172" lockText="1" noThreeD="1"/>
</file>

<file path=xl/ctrlProps/ctrlProp170.xml><?xml version="1.0" encoding="utf-8"?>
<formControlPr xmlns="http://schemas.microsoft.com/office/spreadsheetml/2009/9/main" objectType="CheckBox" fmlaLink="$F$31" lockText="1" noThreeD="1"/>
</file>

<file path=xl/ctrlProps/ctrlProp171.xml><?xml version="1.0" encoding="utf-8"?>
<formControlPr xmlns="http://schemas.microsoft.com/office/spreadsheetml/2009/9/main" objectType="CheckBox" fmlaLink="$H$31" lockText="1" noThreeD="1"/>
</file>

<file path=xl/ctrlProps/ctrlProp172.xml><?xml version="1.0" encoding="utf-8"?>
<formControlPr xmlns="http://schemas.microsoft.com/office/spreadsheetml/2009/9/main" objectType="CheckBox" fmlaLink="$H$30" lockText="1" noThreeD="1"/>
</file>

<file path=xl/ctrlProps/ctrlProp173.xml><?xml version="1.0" encoding="utf-8"?>
<formControlPr xmlns="http://schemas.microsoft.com/office/spreadsheetml/2009/9/main" objectType="CheckBox" fmlaLink="$J$31" lockText="1" noThreeD="1"/>
</file>

<file path=xl/ctrlProps/ctrlProp174.xml><?xml version="1.0" encoding="utf-8"?>
<formControlPr xmlns="http://schemas.microsoft.com/office/spreadsheetml/2009/9/main" objectType="CheckBox" fmlaLink="$J$30" lockText="1" noThreeD="1"/>
</file>

<file path=xl/ctrlProps/ctrlProp175.xml><?xml version="1.0" encoding="utf-8"?>
<formControlPr xmlns="http://schemas.microsoft.com/office/spreadsheetml/2009/9/main" objectType="CheckBox" fmlaLink="$F$38" lockText="1" noThreeD="1"/>
</file>

<file path=xl/ctrlProps/ctrlProp176.xml><?xml version="1.0" encoding="utf-8"?>
<formControlPr xmlns="http://schemas.microsoft.com/office/spreadsheetml/2009/9/main" objectType="CheckBox" fmlaLink="$F$41" lockText="1" noThreeD="1"/>
</file>

<file path=xl/ctrlProps/ctrlProp177.xml><?xml version="1.0" encoding="utf-8"?>
<formControlPr xmlns="http://schemas.microsoft.com/office/spreadsheetml/2009/9/main" objectType="CheckBox" fmlaLink="$F$42" lockText="1" noThreeD="1"/>
</file>

<file path=xl/ctrlProps/ctrlProp178.xml><?xml version="1.0" encoding="utf-8"?>
<formControlPr xmlns="http://schemas.microsoft.com/office/spreadsheetml/2009/9/main" objectType="CheckBox" fmlaLink="$F$40" lockText="1" noThreeD="1"/>
</file>

<file path=xl/ctrlProps/ctrlProp179.xml><?xml version="1.0" encoding="utf-8"?>
<formControlPr xmlns="http://schemas.microsoft.com/office/spreadsheetml/2009/9/main" objectType="CheckBox" fmlaLink="$F$39" lockText="1" noThreeD="1"/>
</file>

<file path=xl/ctrlProps/ctrlProp18.xml><?xml version="1.0" encoding="utf-8"?>
<formControlPr xmlns="http://schemas.microsoft.com/office/spreadsheetml/2009/9/main" objectType="CheckBox" fmlaLink="$K$171" lockText="1" noThreeD="1"/>
</file>

<file path=xl/ctrlProps/ctrlProp180.xml><?xml version="1.0" encoding="utf-8"?>
<formControlPr xmlns="http://schemas.microsoft.com/office/spreadsheetml/2009/9/main" objectType="CheckBox" fmlaLink="$H$38" lockText="1" noThreeD="1"/>
</file>

<file path=xl/ctrlProps/ctrlProp181.xml><?xml version="1.0" encoding="utf-8"?>
<formControlPr xmlns="http://schemas.microsoft.com/office/spreadsheetml/2009/9/main" objectType="CheckBox" fmlaLink="$H$39" lockText="1" noThreeD="1"/>
</file>

<file path=xl/ctrlProps/ctrlProp182.xml><?xml version="1.0" encoding="utf-8"?>
<formControlPr xmlns="http://schemas.microsoft.com/office/spreadsheetml/2009/9/main" objectType="CheckBox" fmlaLink="$H$40" lockText="1" noThreeD="1"/>
</file>

<file path=xl/ctrlProps/ctrlProp183.xml><?xml version="1.0" encoding="utf-8"?>
<formControlPr xmlns="http://schemas.microsoft.com/office/spreadsheetml/2009/9/main" objectType="CheckBox" fmlaLink="$H$41" lockText="1" noThreeD="1"/>
</file>

<file path=xl/ctrlProps/ctrlProp184.xml><?xml version="1.0" encoding="utf-8"?>
<formControlPr xmlns="http://schemas.microsoft.com/office/spreadsheetml/2009/9/main" objectType="CheckBox" fmlaLink="$H$42" lockText="1" noThreeD="1"/>
</file>

<file path=xl/ctrlProps/ctrlProp185.xml><?xml version="1.0" encoding="utf-8"?>
<formControlPr xmlns="http://schemas.microsoft.com/office/spreadsheetml/2009/9/main" objectType="CheckBox" fmlaLink="$J$38" lockText="1" noThreeD="1"/>
</file>

<file path=xl/ctrlProps/ctrlProp186.xml><?xml version="1.0" encoding="utf-8"?>
<formControlPr xmlns="http://schemas.microsoft.com/office/spreadsheetml/2009/9/main" objectType="CheckBox" fmlaLink="$J$39" lockText="1" noThreeD="1"/>
</file>

<file path=xl/ctrlProps/ctrlProp187.xml><?xml version="1.0" encoding="utf-8"?>
<formControlPr xmlns="http://schemas.microsoft.com/office/spreadsheetml/2009/9/main" objectType="CheckBox" fmlaLink="$J$40" lockText="1" noThreeD="1"/>
</file>

<file path=xl/ctrlProps/ctrlProp188.xml><?xml version="1.0" encoding="utf-8"?>
<formControlPr xmlns="http://schemas.microsoft.com/office/spreadsheetml/2009/9/main" objectType="CheckBox" fmlaLink="$J$41" lockText="1" noThreeD="1"/>
</file>

<file path=xl/ctrlProps/ctrlProp189.xml><?xml version="1.0" encoding="utf-8"?>
<formControlPr xmlns="http://schemas.microsoft.com/office/spreadsheetml/2009/9/main" objectType="CheckBox" fmlaLink="$J$42" lockText="1" noThreeD="1"/>
</file>

<file path=xl/ctrlProps/ctrlProp19.xml><?xml version="1.0" encoding="utf-8"?>
<formControlPr xmlns="http://schemas.microsoft.com/office/spreadsheetml/2009/9/main" objectType="CheckBox" fmlaLink="$K$174" lockText="1" noThreeD="1"/>
</file>

<file path=xl/ctrlProps/ctrlProp190.xml><?xml version="1.0" encoding="utf-8"?>
<formControlPr xmlns="http://schemas.microsoft.com/office/spreadsheetml/2009/9/main" objectType="CheckBox" fmlaLink="$L$38" lockText="1" noThreeD="1"/>
</file>

<file path=xl/ctrlProps/ctrlProp191.xml><?xml version="1.0" encoding="utf-8"?>
<formControlPr xmlns="http://schemas.microsoft.com/office/spreadsheetml/2009/9/main" objectType="CheckBox" fmlaLink="$L$39" lockText="1" noThreeD="1"/>
</file>

<file path=xl/ctrlProps/ctrlProp192.xml><?xml version="1.0" encoding="utf-8"?>
<formControlPr xmlns="http://schemas.microsoft.com/office/spreadsheetml/2009/9/main" objectType="CheckBox" fmlaLink="$L$40" lockText="1" noThreeD="1"/>
</file>

<file path=xl/ctrlProps/ctrlProp193.xml><?xml version="1.0" encoding="utf-8"?>
<formControlPr xmlns="http://schemas.microsoft.com/office/spreadsheetml/2009/9/main" objectType="CheckBox" fmlaLink="$L$41" lockText="1" noThreeD="1"/>
</file>

<file path=xl/ctrlProps/ctrlProp194.xml><?xml version="1.0" encoding="utf-8"?>
<formControlPr xmlns="http://schemas.microsoft.com/office/spreadsheetml/2009/9/main" objectType="CheckBox" fmlaLink="$L$42" lockText="1" noThreeD="1"/>
</file>

<file path=xl/ctrlProps/ctrlProp195.xml><?xml version="1.0" encoding="utf-8"?>
<formControlPr xmlns="http://schemas.microsoft.com/office/spreadsheetml/2009/9/main" objectType="CheckBox" fmlaLink="$F$47" lockText="1" noThreeD="1"/>
</file>

<file path=xl/ctrlProps/ctrlProp196.xml><?xml version="1.0" encoding="utf-8"?>
<formControlPr xmlns="http://schemas.microsoft.com/office/spreadsheetml/2009/9/main" objectType="CheckBox" fmlaLink="$F$48" lockText="1" noThreeD="1"/>
</file>

<file path=xl/ctrlProps/ctrlProp197.xml><?xml version="1.0" encoding="utf-8"?>
<formControlPr xmlns="http://schemas.microsoft.com/office/spreadsheetml/2009/9/main" objectType="CheckBox" fmlaLink="$F$49" lockText="1" noThreeD="1"/>
</file>

<file path=xl/ctrlProps/ctrlProp198.xml><?xml version="1.0" encoding="utf-8"?>
<formControlPr xmlns="http://schemas.microsoft.com/office/spreadsheetml/2009/9/main" objectType="CheckBox" fmlaLink="$G$47" lockText="1" noThreeD="1"/>
</file>

<file path=xl/ctrlProps/ctrlProp199.xml><?xml version="1.0" encoding="utf-8"?>
<formControlPr xmlns="http://schemas.microsoft.com/office/spreadsheetml/2009/9/main" objectType="CheckBox" fmlaLink="$G$48" lockText="1" noThreeD="1"/>
</file>

<file path=xl/ctrlProps/ctrlProp2.xml><?xml version="1.0" encoding="utf-8"?>
<formControlPr xmlns="http://schemas.microsoft.com/office/spreadsheetml/2009/9/main" objectType="CheckBox" fmlaLink="$K$23" lockText="1" noThreeD="1"/>
</file>

<file path=xl/ctrlProps/ctrlProp20.xml><?xml version="1.0" encoding="utf-8"?>
<formControlPr xmlns="http://schemas.microsoft.com/office/spreadsheetml/2009/9/main" objectType="CheckBox" fmlaLink="$K$177" lockText="1" noThreeD="1"/>
</file>

<file path=xl/ctrlProps/ctrlProp200.xml><?xml version="1.0" encoding="utf-8"?>
<formControlPr xmlns="http://schemas.microsoft.com/office/spreadsheetml/2009/9/main" objectType="CheckBox" fmlaLink="$G$49" lockText="1" noThreeD="1"/>
</file>

<file path=xl/ctrlProps/ctrlProp201.xml><?xml version="1.0" encoding="utf-8"?>
<formControlPr xmlns="http://schemas.microsoft.com/office/spreadsheetml/2009/9/main" objectType="CheckBox" fmlaLink="$F$50" lockText="1" noThreeD="1"/>
</file>

<file path=xl/ctrlProps/ctrlProp202.xml><?xml version="1.0" encoding="utf-8"?>
<formControlPr xmlns="http://schemas.microsoft.com/office/spreadsheetml/2009/9/main" objectType="CheckBox" fmlaLink="$F$51" lockText="1" noThreeD="1"/>
</file>

<file path=xl/ctrlProps/ctrlProp203.xml><?xml version="1.0" encoding="utf-8"?>
<formControlPr xmlns="http://schemas.microsoft.com/office/spreadsheetml/2009/9/main" objectType="CheckBox" fmlaLink="$G$50" lockText="1" noThreeD="1"/>
</file>

<file path=xl/ctrlProps/ctrlProp204.xml><?xml version="1.0" encoding="utf-8"?>
<formControlPr xmlns="http://schemas.microsoft.com/office/spreadsheetml/2009/9/main" objectType="CheckBox" fmlaLink="$G$51" lockText="1" noThreeD="1"/>
</file>

<file path=xl/ctrlProps/ctrlProp205.xml><?xml version="1.0" encoding="utf-8"?>
<formControlPr xmlns="http://schemas.microsoft.com/office/spreadsheetml/2009/9/main" objectType="CheckBox" fmlaLink="$H$47" lockText="1" noThreeD="1"/>
</file>

<file path=xl/ctrlProps/ctrlProp206.xml><?xml version="1.0" encoding="utf-8"?>
<formControlPr xmlns="http://schemas.microsoft.com/office/spreadsheetml/2009/9/main" objectType="CheckBox" fmlaLink="$H$48" lockText="1" noThreeD="1"/>
</file>

<file path=xl/ctrlProps/ctrlProp207.xml><?xml version="1.0" encoding="utf-8"?>
<formControlPr xmlns="http://schemas.microsoft.com/office/spreadsheetml/2009/9/main" objectType="CheckBox" fmlaLink="$H$49" lockText="1" noThreeD="1"/>
</file>

<file path=xl/ctrlProps/ctrlProp208.xml><?xml version="1.0" encoding="utf-8"?>
<formControlPr xmlns="http://schemas.microsoft.com/office/spreadsheetml/2009/9/main" objectType="CheckBox" fmlaLink="$H$50" lockText="1" noThreeD="1"/>
</file>

<file path=xl/ctrlProps/ctrlProp209.xml><?xml version="1.0" encoding="utf-8"?>
<formControlPr xmlns="http://schemas.microsoft.com/office/spreadsheetml/2009/9/main" objectType="CheckBox" fmlaLink="$H$51" lockText="1" noThreeD="1"/>
</file>

<file path=xl/ctrlProps/ctrlProp21.xml><?xml version="1.0" encoding="utf-8"?>
<formControlPr xmlns="http://schemas.microsoft.com/office/spreadsheetml/2009/9/main" objectType="CheckBox" fmlaLink="$K$175" lockText="1" noThreeD="1"/>
</file>

<file path=xl/ctrlProps/ctrlProp210.xml><?xml version="1.0" encoding="utf-8"?>
<formControlPr xmlns="http://schemas.microsoft.com/office/spreadsheetml/2009/9/main" objectType="CheckBox" fmlaLink="$I$68" lockText="1" noThreeD="1"/>
</file>

<file path=xl/ctrlProps/ctrlProp211.xml><?xml version="1.0" encoding="utf-8"?>
<formControlPr xmlns="http://schemas.microsoft.com/office/spreadsheetml/2009/9/main" objectType="CheckBox" fmlaLink="$I$69" lockText="1" noThreeD="1"/>
</file>

<file path=xl/ctrlProps/ctrlProp212.xml><?xml version="1.0" encoding="utf-8"?>
<formControlPr xmlns="http://schemas.microsoft.com/office/spreadsheetml/2009/9/main" objectType="CheckBox" fmlaLink="$I$70" lockText="1" noThreeD="1"/>
</file>

<file path=xl/ctrlProps/ctrlProp213.xml><?xml version="1.0" encoding="utf-8"?>
<formControlPr xmlns="http://schemas.microsoft.com/office/spreadsheetml/2009/9/main" objectType="CheckBox" fmlaLink="$I$71" lockText="1" noThreeD="1"/>
</file>

<file path=xl/ctrlProps/ctrlProp214.xml><?xml version="1.0" encoding="utf-8"?>
<formControlPr xmlns="http://schemas.microsoft.com/office/spreadsheetml/2009/9/main" objectType="CheckBox" fmlaLink="$I$72" lockText="1" noThreeD="1"/>
</file>

<file path=xl/ctrlProps/ctrlProp215.xml><?xml version="1.0" encoding="utf-8"?>
<formControlPr xmlns="http://schemas.microsoft.com/office/spreadsheetml/2009/9/main" objectType="CheckBox" fmlaLink="$I$73" lockText="1" noThreeD="1"/>
</file>

<file path=xl/ctrlProps/ctrlProp216.xml><?xml version="1.0" encoding="utf-8"?>
<formControlPr xmlns="http://schemas.microsoft.com/office/spreadsheetml/2009/9/main" objectType="CheckBox" fmlaLink="$I$74" lockText="1" noThreeD="1"/>
</file>

<file path=xl/ctrlProps/ctrlProp217.xml><?xml version="1.0" encoding="utf-8"?>
<formControlPr xmlns="http://schemas.microsoft.com/office/spreadsheetml/2009/9/main" objectType="CheckBox" fmlaLink="$I$75" lockText="1" noThreeD="1"/>
</file>

<file path=xl/ctrlProps/ctrlProp218.xml><?xml version="1.0" encoding="utf-8"?>
<formControlPr xmlns="http://schemas.microsoft.com/office/spreadsheetml/2009/9/main" objectType="CheckBox" fmlaLink="$I$76" lockText="1" noThreeD="1"/>
</file>

<file path=xl/ctrlProps/ctrlProp219.xml><?xml version="1.0" encoding="utf-8"?>
<formControlPr xmlns="http://schemas.microsoft.com/office/spreadsheetml/2009/9/main" objectType="CheckBox" fmlaLink="$F$84" lockText="1" noThreeD="1"/>
</file>

<file path=xl/ctrlProps/ctrlProp22.xml><?xml version="1.0" encoding="utf-8"?>
<formControlPr xmlns="http://schemas.microsoft.com/office/spreadsheetml/2009/9/main" objectType="CheckBox" fmlaLink="$K$173" lockText="1" noThreeD="1"/>
</file>

<file path=xl/ctrlProps/ctrlProp220.xml><?xml version="1.0" encoding="utf-8"?>
<formControlPr xmlns="http://schemas.microsoft.com/office/spreadsheetml/2009/9/main" objectType="CheckBox" fmlaLink="$F$87" lockText="1" noThreeD="1"/>
</file>

<file path=xl/ctrlProps/ctrlProp221.xml><?xml version="1.0" encoding="utf-8"?>
<formControlPr xmlns="http://schemas.microsoft.com/office/spreadsheetml/2009/9/main" objectType="CheckBox" fmlaLink="$F$86" lockText="1" noThreeD="1"/>
</file>

<file path=xl/ctrlProps/ctrlProp222.xml><?xml version="1.0" encoding="utf-8"?>
<formControlPr xmlns="http://schemas.microsoft.com/office/spreadsheetml/2009/9/main" objectType="CheckBox" fmlaLink="$F$85" lockText="1" noThreeD="1"/>
</file>

<file path=xl/ctrlProps/ctrlProp223.xml><?xml version="1.0" encoding="utf-8"?>
<formControlPr xmlns="http://schemas.microsoft.com/office/spreadsheetml/2009/9/main" objectType="CheckBox" fmlaLink="$H$84" lockText="1" noThreeD="1"/>
</file>

<file path=xl/ctrlProps/ctrlProp224.xml><?xml version="1.0" encoding="utf-8"?>
<formControlPr xmlns="http://schemas.microsoft.com/office/spreadsheetml/2009/9/main" objectType="CheckBox" fmlaLink="$H$85" lockText="1" noThreeD="1"/>
</file>

<file path=xl/ctrlProps/ctrlProp225.xml><?xml version="1.0" encoding="utf-8"?>
<formControlPr xmlns="http://schemas.microsoft.com/office/spreadsheetml/2009/9/main" objectType="CheckBox" fmlaLink="$H$86" lockText="1" noThreeD="1"/>
</file>

<file path=xl/ctrlProps/ctrlProp226.xml><?xml version="1.0" encoding="utf-8"?>
<formControlPr xmlns="http://schemas.microsoft.com/office/spreadsheetml/2009/9/main" objectType="CheckBox" fmlaLink="$H$87" lockText="1" noThreeD="1"/>
</file>

<file path=xl/ctrlProps/ctrlProp227.xml><?xml version="1.0" encoding="utf-8"?>
<formControlPr xmlns="http://schemas.microsoft.com/office/spreadsheetml/2009/9/main" objectType="CheckBox" fmlaLink="$J$84" lockText="1" noThreeD="1"/>
</file>

<file path=xl/ctrlProps/ctrlProp228.xml><?xml version="1.0" encoding="utf-8"?>
<formControlPr xmlns="http://schemas.microsoft.com/office/spreadsheetml/2009/9/main" objectType="CheckBox" fmlaLink="$J$85" lockText="1" noThreeD="1"/>
</file>

<file path=xl/ctrlProps/ctrlProp229.xml><?xml version="1.0" encoding="utf-8"?>
<formControlPr xmlns="http://schemas.microsoft.com/office/spreadsheetml/2009/9/main" objectType="CheckBox" fmlaLink="$J$86" lockText="1" noThreeD="1"/>
</file>

<file path=xl/ctrlProps/ctrlProp23.xml><?xml version="1.0" encoding="utf-8"?>
<formControlPr xmlns="http://schemas.microsoft.com/office/spreadsheetml/2009/9/main" objectType="CheckBox" fmlaLink="$I$251" lockText="1" noThreeD="1"/>
</file>

<file path=xl/ctrlProps/ctrlProp230.xml><?xml version="1.0" encoding="utf-8"?>
<formControlPr xmlns="http://schemas.microsoft.com/office/spreadsheetml/2009/9/main" objectType="CheckBox" fmlaLink="$J$87" lockText="1" noThreeD="1"/>
</file>

<file path=xl/ctrlProps/ctrlProp231.xml><?xml version="1.0" encoding="utf-8"?>
<formControlPr xmlns="http://schemas.microsoft.com/office/spreadsheetml/2009/9/main" objectType="CheckBox" fmlaLink="$L$84" lockText="1" noThreeD="1"/>
</file>

<file path=xl/ctrlProps/ctrlProp232.xml><?xml version="1.0" encoding="utf-8"?>
<formControlPr xmlns="http://schemas.microsoft.com/office/spreadsheetml/2009/9/main" objectType="CheckBox" fmlaLink="$L$85" lockText="1" noThreeD="1"/>
</file>

<file path=xl/ctrlProps/ctrlProp233.xml><?xml version="1.0" encoding="utf-8"?>
<formControlPr xmlns="http://schemas.microsoft.com/office/spreadsheetml/2009/9/main" objectType="CheckBox" fmlaLink="$L$86" lockText="1" noThreeD="1"/>
</file>

<file path=xl/ctrlProps/ctrlProp234.xml><?xml version="1.0" encoding="utf-8"?>
<formControlPr xmlns="http://schemas.microsoft.com/office/spreadsheetml/2009/9/main" objectType="CheckBox" fmlaLink="$L$87" lockText="1" noThreeD="1"/>
</file>

<file path=xl/ctrlProps/ctrlProp235.xml><?xml version="1.0" encoding="utf-8"?>
<formControlPr xmlns="http://schemas.microsoft.com/office/spreadsheetml/2009/9/main" objectType="CheckBox" fmlaLink="$F$93" lockText="1" noThreeD="1"/>
</file>

<file path=xl/ctrlProps/ctrlProp236.xml><?xml version="1.0" encoding="utf-8"?>
<formControlPr xmlns="http://schemas.microsoft.com/office/spreadsheetml/2009/9/main" objectType="CheckBox" fmlaLink="$F$97" lockText="1" noThreeD="1"/>
</file>

<file path=xl/ctrlProps/ctrlProp237.xml><?xml version="1.0" encoding="utf-8"?>
<formControlPr xmlns="http://schemas.microsoft.com/office/spreadsheetml/2009/9/main" objectType="CheckBox" fmlaLink="$F$96" lockText="1" noThreeD="1"/>
</file>

<file path=xl/ctrlProps/ctrlProp238.xml><?xml version="1.0" encoding="utf-8"?>
<formControlPr xmlns="http://schemas.microsoft.com/office/spreadsheetml/2009/9/main" objectType="CheckBox" fmlaLink="$F$94" lockText="1" noThreeD="1"/>
</file>

<file path=xl/ctrlProps/ctrlProp239.xml><?xml version="1.0" encoding="utf-8"?>
<formControlPr xmlns="http://schemas.microsoft.com/office/spreadsheetml/2009/9/main" objectType="CheckBox" fmlaLink="$H$93" lockText="1" noThreeD="1"/>
</file>

<file path=xl/ctrlProps/ctrlProp24.xml><?xml version="1.0" encoding="utf-8"?>
<formControlPr xmlns="http://schemas.microsoft.com/office/spreadsheetml/2009/9/main" objectType="CheckBox" fmlaLink="$K$251" lockText="1" noThreeD="1"/>
</file>

<file path=xl/ctrlProps/ctrlProp240.xml><?xml version="1.0" encoding="utf-8"?>
<formControlPr xmlns="http://schemas.microsoft.com/office/spreadsheetml/2009/9/main" objectType="CheckBox" fmlaLink="$H$94" lockText="1" noThreeD="1"/>
</file>

<file path=xl/ctrlProps/ctrlProp241.xml><?xml version="1.0" encoding="utf-8"?>
<formControlPr xmlns="http://schemas.microsoft.com/office/spreadsheetml/2009/9/main" objectType="CheckBox" fmlaLink="$H$96" lockText="1" noThreeD="1"/>
</file>

<file path=xl/ctrlProps/ctrlProp242.xml><?xml version="1.0" encoding="utf-8"?>
<formControlPr xmlns="http://schemas.microsoft.com/office/spreadsheetml/2009/9/main" objectType="CheckBox" fmlaLink="$H$97" lockText="1" noThreeD="1"/>
</file>

<file path=xl/ctrlProps/ctrlProp243.xml><?xml version="1.0" encoding="utf-8"?>
<formControlPr xmlns="http://schemas.microsoft.com/office/spreadsheetml/2009/9/main" objectType="CheckBox" fmlaLink="$J$93" lockText="1" noThreeD="1"/>
</file>

<file path=xl/ctrlProps/ctrlProp244.xml><?xml version="1.0" encoding="utf-8"?>
<formControlPr xmlns="http://schemas.microsoft.com/office/spreadsheetml/2009/9/main" objectType="CheckBox" fmlaLink="$J$94" lockText="1" noThreeD="1"/>
</file>

<file path=xl/ctrlProps/ctrlProp245.xml><?xml version="1.0" encoding="utf-8"?>
<formControlPr xmlns="http://schemas.microsoft.com/office/spreadsheetml/2009/9/main" objectType="CheckBox" fmlaLink="$J$96" lockText="1" noThreeD="1"/>
</file>

<file path=xl/ctrlProps/ctrlProp246.xml><?xml version="1.0" encoding="utf-8"?>
<formControlPr xmlns="http://schemas.microsoft.com/office/spreadsheetml/2009/9/main" objectType="CheckBox" fmlaLink="$J$97" lockText="1" noThreeD="1"/>
</file>

<file path=xl/ctrlProps/ctrlProp247.xml><?xml version="1.0" encoding="utf-8"?>
<formControlPr xmlns="http://schemas.microsoft.com/office/spreadsheetml/2009/9/main" objectType="CheckBox" fmlaLink="$L$93" lockText="1" noThreeD="1"/>
</file>

<file path=xl/ctrlProps/ctrlProp248.xml><?xml version="1.0" encoding="utf-8"?>
<formControlPr xmlns="http://schemas.microsoft.com/office/spreadsheetml/2009/9/main" objectType="CheckBox" fmlaLink="$L$94" lockText="1" noThreeD="1"/>
</file>

<file path=xl/ctrlProps/ctrlProp249.xml><?xml version="1.0" encoding="utf-8"?>
<formControlPr xmlns="http://schemas.microsoft.com/office/spreadsheetml/2009/9/main" objectType="CheckBox" fmlaLink="$L$96" lockText="1" noThreeD="1"/>
</file>

<file path=xl/ctrlProps/ctrlProp25.xml><?xml version="1.0" encoding="utf-8"?>
<formControlPr xmlns="http://schemas.microsoft.com/office/spreadsheetml/2009/9/main" objectType="CheckBox" fmlaLink="$K$256" lockText="1" noThreeD="1"/>
</file>

<file path=xl/ctrlProps/ctrlProp250.xml><?xml version="1.0" encoding="utf-8"?>
<formControlPr xmlns="http://schemas.microsoft.com/office/spreadsheetml/2009/9/main" objectType="CheckBox" fmlaLink="$L$97" lockText="1" noThreeD="1"/>
</file>

<file path=xl/ctrlProps/ctrlProp251.xml><?xml version="1.0" encoding="utf-8"?>
<formControlPr xmlns="http://schemas.microsoft.com/office/spreadsheetml/2009/9/main" objectType="CheckBox" fmlaLink="$F$95" lockText="1" noThreeD="1"/>
</file>

<file path=xl/ctrlProps/ctrlProp252.xml><?xml version="1.0" encoding="utf-8"?>
<formControlPr xmlns="http://schemas.microsoft.com/office/spreadsheetml/2009/9/main" objectType="CheckBox" fmlaLink="$H$95" lockText="1" noThreeD="1"/>
</file>

<file path=xl/ctrlProps/ctrlProp253.xml><?xml version="1.0" encoding="utf-8"?>
<formControlPr xmlns="http://schemas.microsoft.com/office/spreadsheetml/2009/9/main" objectType="CheckBox" fmlaLink="$J$95" lockText="1" noThreeD="1"/>
</file>

<file path=xl/ctrlProps/ctrlProp254.xml><?xml version="1.0" encoding="utf-8"?>
<formControlPr xmlns="http://schemas.microsoft.com/office/spreadsheetml/2009/9/main" objectType="CheckBox" fmlaLink="$L$95" lockText="1" noThreeD="1"/>
</file>

<file path=xl/ctrlProps/ctrlProp255.xml><?xml version="1.0" encoding="utf-8"?>
<formControlPr xmlns="http://schemas.microsoft.com/office/spreadsheetml/2009/9/main" objectType="CheckBox" fmlaLink="$F$103" lockText="1" noThreeD="1"/>
</file>

<file path=xl/ctrlProps/ctrlProp256.xml><?xml version="1.0" encoding="utf-8"?>
<formControlPr xmlns="http://schemas.microsoft.com/office/spreadsheetml/2009/9/main" objectType="CheckBox" fmlaLink="$F$107" lockText="1" noThreeD="1"/>
</file>

<file path=xl/ctrlProps/ctrlProp257.xml><?xml version="1.0" encoding="utf-8"?>
<formControlPr xmlns="http://schemas.microsoft.com/office/spreadsheetml/2009/9/main" objectType="CheckBox" fmlaLink="$F$106" lockText="1" noThreeD="1"/>
</file>

<file path=xl/ctrlProps/ctrlProp258.xml><?xml version="1.0" encoding="utf-8"?>
<formControlPr xmlns="http://schemas.microsoft.com/office/spreadsheetml/2009/9/main" objectType="CheckBox" fmlaLink="$F$104" lockText="1" noThreeD="1"/>
</file>

<file path=xl/ctrlProps/ctrlProp259.xml><?xml version="1.0" encoding="utf-8"?>
<formControlPr xmlns="http://schemas.microsoft.com/office/spreadsheetml/2009/9/main" objectType="CheckBox" fmlaLink="$H$103" lockText="1" noThreeD="1"/>
</file>

<file path=xl/ctrlProps/ctrlProp26.xml><?xml version="1.0" encoding="utf-8"?>
<formControlPr xmlns="http://schemas.microsoft.com/office/spreadsheetml/2009/9/main" objectType="CheckBox" fmlaLink="$K$259" lockText="1" noThreeD="1"/>
</file>

<file path=xl/ctrlProps/ctrlProp260.xml><?xml version="1.0" encoding="utf-8"?>
<formControlPr xmlns="http://schemas.microsoft.com/office/spreadsheetml/2009/9/main" objectType="CheckBox" fmlaLink="$H$104" lockText="1" noThreeD="1"/>
</file>

<file path=xl/ctrlProps/ctrlProp261.xml><?xml version="1.0" encoding="utf-8"?>
<formControlPr xmlns="http://schemas.microsoft.com/office/spreadsheetml/2009/9/main" objectType="CheckBox" fmlaLink="$H$106" lockText="1" noThreeD="1"/>
</file>

<file path=xl/ctrlProps/ctrlProp262.xml><?xml version="1.0" encoding="utf-8"?>
<formControlPr xmlns="http://schemas.microsoft.com/office/spreadsheetml/2009/9/main" objectType="CheckBox" fmlaLink="$H$107" lockText="1" noThreeD="1"/>
</file>

<file path=xl/ctrlProps/ctrlProp263.xml><?xml version="1.0" encoding="utf-8"?>
<formControlPr xmlns="http://schemas.microsoft.com/office/spreadsheetml/2009/9/main" objectType="CheckBox" fmlaLink="$J$103" lockText="1" noThreeD="1"/>
</file>

<file path=xl/ctrlProps/ctrlProp264.xml><?xml version="1.0" encoding="utf-8"?>
<formControlPr xmlns="http://schemas.microsoft.com/office/spreadsheetml/2009/9/main" objectType="CheckBox" fmlaLink="$J$104" lockText="1" noThreeD="1"/>
</file>

<file path=xl/ctrlProps/ctrlProp265.xml><?xml version="1.0" encoding="utf-8"?>
<formControlPr xmlns="http://schemas.microsoft.com/office/spreadsheetml/2009/9/main" objectType="CheckBox" fmlaLink="$J$106" lockText="1" noThreeD="1"/>
</file>

<file path=xl/ctrlProps/ctrlProp266.xml><?xml version="1.0" encoding="utf-8"?>
<formControlPr xmlns="http://schemas.microsoft.com/office/spreadsheetml/2009/9/main" objectType="CheckBox" fmlaLink="$J$107" lockText="1" noThreeD="1"/>
</file>

<file path=xl/ctrlProps/ctrlProp267.xml><?xml version="1.0" encoding="utf-8"?>
<formControlPr xmlns="http://schemas.microsoft.com/office/spreadsheetml/2009/9/main" objectType="CheckBox" fmlaLink="$L$103" lockText="1" noThreeD="1"/>
</file>

<file path=xl/ctrlProps/ctrlProp268.xml><?xml version="1.0" encoding="utf-8"?>
<formControlPr xmlns="http://schemas.microsoft.com/office/spreadsheetml/2009/9/main" objectType="CheckBox" fmlaLink="$L$104" lockText="1" noThreeD="1"/>
</file>

<file path=xl/ctrlProps/ctrlProp269.xml><?xml version="1.0" encoding="utf-8"?>
<formControlPr xmlns="http://schemas.microsoft.com/office/spreadsheetml/2009/9/main" objectType="CheckBox" fmlaLink="$L$106" lockText="1" noThreeD="1"/>
</file>

<file path=xl/ctrlProps/ctrlProp27.xml><?xml version="1.0" encoding="utf-8"?>
<formControlPr xmlns="http://schemas.microsoft.com/office/spreadsheetml/2009/9/main" objectType="CheckBox" fmlaLink="$K$260" lockText="1" noThreeD="1"/>
</file>

<file path=xl/ctrlProps/ctrlProp270.xml><?xml version="1.0" encoding="utf-8"?>
<formControlPr xmlns="http://schemas.microsoft.com/office/spreadsheetml/2009/9/main" objectType="CheckBox" fmlaLink="$L$107" lockText="1" noThreeD="1"/>
</file>

<file path=xl/ctrlProps/ctrlProp271.xml><?xml version="1.0" encoding="utf-8"?>
<formControlPr xmlns="http://schemas.microsoft.com/office/spreadsheetml/2009/9/main" objectType="CheckBox" fmlaLink="$F$105" lockText="1" noThreeD="1"/>
</file>

<file path=xl/ctrlProps/ctrlProp272.xml><?xml version="1.0" encoding="utf-8"?>
<formControlPr xmlns="http://schemas.microsoft.com/office/spreadsheetml/2009/9/main" objectType="CheckBox" fmlaLink="$H$105" lockText="1" noThreeD="1"/>
</file>

<file path=xl/ctrlProps/ctrlProp273.xml><?xml version="1.0" encoding="utf-8"?>
<formControlPr xmlns="http://schemas.microsoft.com/office/spreadsheetml/2009/9/main" objectType="CheckBox" fmlaLink="$J$105" lockText="1" noThreeD="1"/>
</file>

<file path=xl/ctrlProps/ctrlProp274.xml><?xml version="1.0" encoding="utf-8"?>
<formControlPr xmlns="http://schemas.microsoft.com/office/spreadsheetml/2009/9/main" objectType="CheckBox" fmlaLink="$L$105" lockText="1" noThreeD="1"/>
</file>

<file path=xl/ctrlProps/ctrlProp28.xml><?xml version="1.0" encoding="utf-8"?>
<formControlPr xmlns="http://schemas.microsoft.com/office/spreadsheetml/2009/9/main" objectType="CheckBox" fmlaLink="$K$262" lockText="1" noThreeD="1"/>
</file>

<file path=xl/ctrlProps/ctrlProp29.xml><?xml version="1.0" encoding="utf-8"?>
<formControlPr xmlns="http://schemas.microsoft.com/office/spreadsheetml/2009/9/main" objectType="CheckBox" fmlaLink="$K$263" lockText="1" noThreeD="1"/>
</file>

<file path=xl/ctrlProps/ctrlProp3.xml><?xml version="1.0" encoding="utf-8"?>
<formControlPr xmlns="http://schemas.microsoft.com/office/spreadsheetml/2009/9/main" objectType="CheckBox" fmlaLink="$E$27" lockText="1" noThreeD="1"/>
</file>

<file path=xl/ctrlProps/ctrlProp30.xml><?xml version="1.0" encoding="utf-8"?>
<formControlPr xmlns="http://schemas.microsoft.com/office/spreadsheetml/2009/9/main" objectType="CheckBox" fmlaLink="$K$264" lockText="1" noThreeD="1"/>
</file>

<file path=xl/ctrlProps/ctrlProp31.xml><?xml version="1.0" encoding="utf-8"?>
<formControlPr xmlns="http://schemas.microsoft.com/office/spreadsheetml/2009/9/main" objectType="CheckBox" fmlaLink="$K$265" lockText="1" noThreeD="1"/>
</file>

<file path=xl/ctrlProps/ctrlProp32.xml><?xml version="1.0" encoding="utf-8"?>
<formControlPr xmlns="http://schemas.microsoft.com/office/spreadsheetml/2009/9/main" objectType="CheckBox" fmlaLink="$K$266" lockText="1" noThreeD="1"/>
</file>

<file path=xl/ctrlProps/ctrlProp33.xml><?xml version="1.0" encoding="utf-8"?>
<formControlPr xmlns="http://schemas.microsoft.com/office/spreadsheetml/2009/9/main" objectType="CheckBox" fmlaLink="$K$267" lockText="1" noThreeD="1"/>
</file>

<file path=xl/ctrlProps/ctrlProp34.xml><?xml version="1.0" encoding="utf-8"?>
<formControlPr xmlns="http://schemas.microsoft.com/office/spreadsheetml/2009/9/main" objectType="CheckBox" fmlaLink="$K$257" lockText="1" noThreeD="1"/>
</file>

<file path=xl/ctrlProps/ctrlProp35.xml><?xml version="1.0" encoding="utf-8"?>
<formControlPr xmlns="http://schemas.microsoft.com/office/spreadsheetml/2009/9/main" objectType="CheckBox" fmlaLink="$K$258" lockText="1" noThreeD="1"/>
</file>

<file path=xl/ctrlProps/ctrlProp36.xml><?xml version="1.0" encoding="utf-8"?>
<formControlPr xmlns="http://schemas.microsoft.com/office/spreadsheetml/2009/9/main" objectType="CheckBox" fmlaLink="$K$261" lockText="1" noThreeD="1"/>
</file>

<file path=xl/ctrlProps/ctrlProp37.xml><?xml version="1.0" encoding="utf-8"?>
<formControlPr xmlns="http://schemas.microsoft.com/office/spreadsheetml/2009/9/main" objectType="CheckBox" fmlaLink="$I$281" lockText="1" noThreeD="1"/>
</file>

<file path=xl/ctrlProps/ctrlProp38.xml><?xml version="1.0" encoding="utf-8"?>
<formControlPr xmlns="http://schemas.microsoft.com/office/spreadsheetml/2009/9/main" objectType="CheckBox" fmlaLink="$K$281" lockText="1" noThreeD="1"/>
</file>

<file path=xl/ctrlProps/ctrlProp39.xml><?xml version="1.0" encoding="utf-8"?>
<formControlPr xmlns="http://schemas.microsoft.com/office/spreadsheetml/2009/9/main" objectType="CheckBox" fmlaLink="$I$285" lockText="1" noThreeD="1"/>
</file>

<file path=xl/ctrlProps/ctrlProp4.xml><?xml version="1.0" encoding="utf-8"?>
<formControlPr xmlns="http://schemas.microsoft.com/office/spreadsheetml/2009/9/main" objectType="CheckBox" fmlaLink="$E$29" lockText="1" noThreeD="1"/>
</file>

<file path=xl/ctrlProps/ctrlProp40.xml><?xml version="1.0" encoding="utf-8"?>
<formControlPr xmlns="http://schemas.microsoft.com/office/spreadsheetml/2009/9/main" objectType="CheckBox" fmlaLink="$K$285" lockText="1" noThreeD="1"/>
</file>

<file path=xl/ctrlProps/ctrlProp41.xml><?xml version="1.0" encoding="utf-8"?>
<formControlPr xmlns="http://schemas.microsoft.com/office/spreadsheetml/2009/9/main" objectType="CheckBox" fmlaLink="$K$176" lockText="1" noThreeD="1"/>
</file>

<file path=xl/ctrlProps/ctrlProp42.xml><?xml version="1.0" encoding="utf-8"?>
<formControlPr xmlns="http://schemas.microsoft.com/office/spreadsheetml/2009/9/main" objectType="CheckBox" fmlaLink="$K$182" lockText="1" noThreeD="1"/>
</file>

<file path=xl/ctrlProps/ctrlProp43.xml><?xml version="1.0" encoding="utf-8"?>
<formControlPr xmlns="http://schemas.microsoft.com/office/spreadsheetml/2009/9/main" objectType="CheckBox" fmlaLink="$K$183" lockText="1" noThreeD="1"/>
</file>

<file path=xl/ctrlProps/ctrlProp44.xml><?xml version="1.0" encoding="utf-8"?>
<formControlPr xmlns="http://schemas.microsoft.com/office/spreadsheetml/2009/9/main" objectType="CheckBox" fmlaLink="$K$184" lockText="1" noThreeD="1"/>
</file>

<file path=xl/ctrlProps/ctrlProp45.xml><?xml version="1.0" encoding="utf-8"?>
<formControlPr xmlns="http://schemas.microsoft.com/office/spreadsheetml/2009/9/main" objectType="CheckBox" fmlaLink="$K$185" lockText="1" noThreeD="1"/>
</file>

<file path=xl/ctrlProps/ctrlProp46.xml><?xml version="1.0" encoding="utf-8"?>
<formControlPr xmlns="http://schemas.microsoft.com/office/spreadsheetml/2009/9/main" objectType="CheckBox" fmlaLink="$K$186" lockText="1" noThreeD="1"/>
</file>

<file path=xl/ctrlProps/ctrlProp47.xml><?xml version="1.0" encoding="utf-8"?>
<formControlPr xmlns="http://schemas.microsoft.com/office/spreadsheetml/2009/9/main" objectType="CheckBox" fmlaLink="$K$180" lockText="1" noThreeD="1"/>
</file>

<file path=xl/ctrlProps/ctrlProp48.xml><?xml version="1.0" encoding="utf-8"?>
<formControlPr xmlns="http://schemas.microsoft.com/office/spreadsheetml/2009/9/main" objectType="CheckBox" fmlaLink="$K$181" lockText="1" noThreeD="1"/>
</file>

<file path=xl/ctrlProps/ctrlProp49.xml><?xml version="1.0" encoding="utf-8"?>
<formControlPr xmlns="http://schemas.microsoft.com/office/spreadsheetml/2009/9/main" objectType="CheckBox" fmlaLink="$K$190" lockText="1" noThreeD="1"/>
</file>

<file path=xl/ctrlProps/ctrlProp5.xml><?xml version="1.0" encoding="utf-8"?>
<formControlPr xmlns="http://schemas.microsoft.com/office/spreadsheetml/2009/9/main" objectType="Drop" dropStyle="combo" dx="20" fmlaLink="K27" fmlaRange="provincia!$B$1:$B$108" noThreeD="1" sel="1" val="0"/>
</file>

<file path=xl/ctrlProps/ctrlProp50.xml><?xml version="1.0" encoding="utf-8"?>
<formControlPr xmlns="http://schemas.microsoft.com/office/spreadsheetml/2009/9/main" objectType="CheckBox" fmlaLink="$K$191" lockText="1" noThreeD="1"/>
</file>

<file path=xl/ctrlProps/ctrlProp51.xml><?xml version="1.0" encoding="utf-8"?>
<formControlPr xmlns="http://schemas.microsoft.com/office/spreadsheetml/2009/9/main" objectType="CheckBox" fmlaLink="$K$192" lockText="1" noThreeD="1"/>
</file>

<file path=xl/ctrlProps/ctrlProp52.xml><?xml version="1.0" encoding="utf-8"?>
<formControlPr xmlns="http://schemas.microsoft.com/office/spreadsheetml/2009/9/main" objectType="CheckBox" fmlaLink="$K$189" lockText="1" noThreeD="1"/>
</file>

<file path=xl/ctrlProps/ctrlProp53.xml><?xml version="1.0" encoding="utf-8"?>
<formControlPr xmlns="http://schemas.microsoft.com/office/spreadsheetml/2009/9/main" objectType="CheckBox" fmlaLink="$K$199" lockText="1" noThreeD="1"/>
</file>

<file path=xl/ctrlProps/ctrlProp54.xml><?xml version="1.0" encoding="utf-8"?>
<formControlPr xmlns="http://schemas.microsoft.com/office/spreadsheetml/2009/9/main" objectType="CheckBox" fmlaLink="$K$200" lockText="1" noThreeD="1"/>
</file>

<file path=xl/ctrlProps/ctrlProp55.xml><?xml version="1.0" encoding="utf-8"?>
<formControlPr xmlns="http://schemas.microsoft.com/office/spreadsheetml/2009/9/main" objectType="CheckBox" fmlaLink="$K$201" lockText="1" noThreeD="1"/>
</file>

<file path=xl/ctrlProps/ctrlProp56.xml><?xml version="1.0" encoding="utf-8"?>
<formControlPr xmlns="http://schemas.microsoft.com/office/spreadsheetml/2009/9/main" objectType="CheckBox" fmlaLink="$K$204" lockText="1" noThreeD="1"/>
</file>

<file path=xl/ctrlProps/ctrlProp57.xml><?xml version="1.0" encoding="utf-8"?>
<formControlPr xmlns="http://schemas.microsoft.com/office/spreadsheetml/2009/9/main" objectType="CheckBox" fmlaLink="$K$205" lockText="1" noThreeD="1"/>
</file>

<file path=xl/ctrlProps/ctrlProp58.xml><?xml version="1.0" encoding="utf-8"?>
<formControlPr xmlns="http://schemas.microsoft.com/office/spreadsheetml/2009/9/main" objectType="CheckBox" fmlaLink="$K$206" lockText="1" noThreeD="1"/>
</file>

<file path=xl/ctrlProps/ctrlProp59.xml><?xml version="1.0" encoding="utf-8"?>
<formControlPr xmlns="http://schemas.microsoft.com/office/spreadsheetml/2009/9/main" objectType="CheckBox" fmlaLink="$K$207" lockText="1" noThreeD="1"/>
</file>

<file path=xl/ctrlProps/ctrlProp6.xml><?xml version="1.0" encoding="utf-8"?>
<formControlPr xmlns="http://schemas.microsoft.com/office/spreadsheetml/2009/9/main" objectType="Drop" dropStyle="combo" dx="20" fmlaLink="K29" fmlaRange="provincia!$B$1:$B$108" noThreeD="1" sel="1" val="0"/>
</file>

<file path=xl/ctrlProps/ctrlProp60.xml><?xml version="1.0" encoding="utf-8"?>
<formControlPr xmlns="http://schemas.microsoft.com/office/spreadsheetml/2009/9/main" objectType="CheckBox" fmlaLink="$K$211" lockText="1" noThreeD="1"/>
</file>

<file path=xl/ctrlProps/ctrlProp61.xml><?xml version="1.0" encoding="utf-8"?>
<formControlPr xmlns="http://schemas.microsoft.com/office/spreadsheetml/2009/9/main" objectType="CheckBox" fmlaLink="$K$212" lockText="1" noThreeD="1"/>
</file>

<file path=xl/ctrlProps/ctrlProp62.xml><?xml version="1.0" encoding="utf-8"?>
<formControlPr xmlns="http://schemas.microsoft.com/office/spreadsheetml/2009/9/main" objectType="CheckBox" fmlaLink="$K$213" lockText="1" noThreeD="1"/>
</file>

<file path=xl/ctrlProps/ctrlProp63.xml><?xml version="1.0" encoding="utf-8"?>
<formControlPr xmlns="http://schemas.microsoft.com/office/spreadsheetml/2009/9/main" objectType="CheckBox" fmlaLink="$K$214" lockText="1" noThreeD="1"/>
</file>

<file path=xl/ctrlProps/ctrlProp64.xml><?xml version="1.0" encoding="utf-8"?>
<formControlPr xmlns="http://schemas.microsoft.com/office/spreadsheetml/2009/9/main" objectType="CheckBox" fmlaLink="$K$215" lockText="1" noThreeD="1"/>
</file>

<file path=xl/ctrlProps/ctrlProp65.xml><?xml version="1.0" encoding="utf-8"?>
<formControlPr xmlns="http://schemas.microsoft.com/office/spreadsheetml/2009/9/main" objectType="CheckBox" fmlaLink="$K$216" lockText="1" noThreeD="1"/>
</file>

<file path=xl/ctrlProps/ctrlProp66.xml><?xml version="1.0" encoding="utf-8"?>
<formControlPr xmlns="http://schemas.microsoft.com/office/spreadsheetml/2009/9/main" objectType="CheckBox" fmlaLink="$K$217" lockText="1" noThreeD="1"/>
</file>

<file path=xl/ctrlProps/ctrlProp67.xml><?xml version="1.0" encoding="utf-8"?>
<formControlPr xmlns="http://schemas.microsoft.com/office/spreadsheetml/2009/9/main" objectType="CheckBox" fmlaLink="$K$218" lockText="1" noThreeD="1"/>
</file>

<file path=xl/ctrlProps/ctrlProp68.xml><?xml version="1.0" encoding="utf-8"?>
<formControlPr xmlns="http://schemas.microsoft.com/office/spreadsheetml/2009/9/main" objectType="CheckBox" fmlaLink="$K$222" lockText="1" noThreeD="1"/>
</file>

<file path=xl/ctrlProps/ctrlProp69.xml><?xml version="1.0" encoding="utf-8"?>
<formControlPr xmlns="http://schemas.microsoft.com/office/spreadsheetml/2009/9/main" objectType="CheckBox" fmlaLink="$K$223" lockText="1" noThreeD="1"/>
</file>

<file path=xl/ctrlProps/ctrlProp7.xml><?xml version="1.0" encoding="utf-8"?>
<formControlPr xmlns="http://schemas.microsoft.com/office/spreadsheetml/2009/9/main" objectType="Drop" dropLines="12" dropStyle="combo" dx="20" fmlaLink="$J$19" fmlaRange="ccnl!$B$2:$B$82" noThreeD="1" sel="14" val="12"/>
</file>

<file path=xl/ctrlProps/ctrlProp70.xml><?xml version="1.0" encoding="utf-8"?>
<formControlPr xmlns="http://schemas.microsoft.com/office/spreadsheetml/2009/9/main" objectType="CheckBox" fmlaLink="$K$224" lockText="1" noThreeD="1"/>
</file>

<file path=xl/ctrlProps/ctrlProp71.xml><?xml version="1.0" encoding="utf-8"?>
<formControlPr xmlns="http://schemas.microsoft.com/office/spreadsheetml/2009/9/main" objectType="CheckBox" fmlaLink="$K$225" lockText="1" noThreeD="1"/>
</file>

<file path=xl/ctrlProps/ctrlProp72.xml><?xml version="1.0" encoding="utf-8"?>
<formControlPr xmlns="http://schemas.microsoft.com/office/spreadsheetml/2009/9/main" objectType="CheckBox" fmlaLink="$K$226" lockText="1" noThreeD="1"/>
</file>

<file path=xl/ctrlProps/ctrlProp73.xml><?xml version="1.0" encoding="utf-8"?>
<formControlPr xmlns="http://schemas.microsoft.com/office/spreadsheetml/2009/9/main" objectType="CheckBox" fmlaLink="$K$227" lockText="1" noThreeD="1"/>
</file>

<file path=xl/ctrlProps/ctrlProp74.xml><?xml version="1.0" encoding="utf-8"?>
<formControlPr xmlns="http://schemas.microsoft.com/office/spreadsheetml/2009/9/main" objectType="CheckBox" fmlaLink="$G$233" lockText="1" noThreeD="1"/>
</file>

<file path=xl/ctrlProps/ctrlProp75.xml><?xml version="1.0" encoding="utf-8"?>
<formControlPr xmlns="http://schemas.microsoft.com/office/spreadsheetml/2009/9/main" objectType="CheckBox" fmlaLink="$G$234" lockText="1" noThreeD="1"/>
</file>

<file path=xl/ctrlProps/ctrlProp76.xml><?xml version="1.0" encoding="utf-8"?>
<formControlPr xmlns="http://schemas.microsoft.com/office/spreadsheetml/2009/9/main" objectType="CheckBox" fmlaLink="$G$235" lockText="1" noThreeD="1"/>
</file>

<file path=xl/ctrlProps/ctrlProp77.xml><?xml version="1.0" encoding="utf-8"?>
<formControlPr xmlns="http://schemas.microsoft.com/office/spreadsheetml/2009/9/main" objectType="CheckBox" fmlaLink="$G$236" lockText="1" noThreeD="1"/>
</file>

<file path=xl/ctrlProps/ctrlProp78.xml><?xml version="1.0" encoding="utf-8"?>
<formControlPr xmlns="http://schemas.microsoft.com/office/spreadsheetml/2009/9/main" objectType="CheckBox" fmlaLink="$G$237" lockText="1" noThreeD="1"/>
</file>

<file path=xl/ctrlProps/ctrlProp79.xml><?xml version="1.0" encoding="utf-8"?>
<formControlPr xmlns="http://schemas.microsoft.com/office/spreadsheetml/2009/9/main" objectType="CheckBox" fmlaLink="$I$233" lockText="1" noThreeD="1"/>
</file>

<file path=xl/ctrlProps/ctrlProp8.xml><?xml version="1.0" encoding="utf-8"?>
<formControlPr xmlns="http://schemas.microsoft.com/office/spreadsheetml/2009/9/main" objectType="Drop" dropStyle="combo" dx="20" fmlaLink="$J$21" fmlaRange="ateco2007_2digit!$B$2:$B$90" noThreeD="1" sel="1" val="0"/>
</file>

<file path=xl/ctrlProps/ctrlProp80.xml><?xml version="1.0" encoding="utf-8"?>
<formControlPr xmlns="http://schemas.microsoft.com/office/spreadsheetml/2009/9/main" objectType="CheckBox" fmlaLink="$I$234" lockText="1" noThreeD="1"/>
</file>

<file path=xl/ctrlProps/ctrlProp81.xml><?xml version="1.0" encoding="utf-8"?>
<formControlPr xmlns="http://schemas.microsoft.com/office/spreadsheetml/2009/9/main" objectType="CheckBox" fmlaLink="$I$235" lockText="1" noThreeD="1"/>
</file>

<file path=xl/ctrlProps/ctrlProp82.xml><?xml version="1.0" encoding="utf-8"?>
<formControlPr xmlns="http://schemas.microsoft.com/office/spreadsheetml/2009/9/main" objectType="CheckBox" fmlaLink="$I$236" lockText="1" noThreeD="1"/>
</file>

<file path=xl/ctrlProps/ctrlProp83.xml><?xml version="1.0" encoding="utf-8"?>
<formControlPr xmlns="http://schemas.microsoft.com/office/spreadsheetml/2009/9/main" objectType="CheckBox" fmlaLink="$I$237" lockText="1" noThreeD="1"/>
</file>

<file path=xl/ctrlProps/ctrlProp84.xml><?xml version="1.0" encoding="utf-8"?>
<formControlPr xmlns="http://schemas.microsoft.com/office/spreadsheetml/2009/9/main" objectType="CheckBox" fmlaLink="$F$233" lockText="1" noThreeD="1"/>
</file>

<file path=xl/ctrlProps/ctrlProp85.xml><?xml version="1.0" encoding="utf-8"?>
<formControlPr xmlns="http://schemas.microsoft.com/office/spreadsheetml/2009/9/main" objectType="CheckBox" fmlaLink="$F$234" lockText="1" noThreeD="1"/>
</file>

<file path=xl/ctrlProps/ctrlProp86.xml><?xml version="1.0" encoding="utf-8"?>
<formControlPr xmlns="http://schemas.microsoft.com/office/spreadsheetml/2009/9/main" objectType="CheckBox" fmlaLink="$F$235" lockText="1" noThreeD="1"/>
</file>

<file path=xl/ctrlProps/ctrlProp87.xml><?xml version="1.0" encoding="utf-8"?>
<formControlPr xmlns="http://schemas.microsoft.com/office/spreadsheetml/2009/9/main" objectType="CheckBox" fmlaLink="$F$236" lockText="1" noThreeD="1"/>
</file>

<file path=xl/ctrlProps/ctrlProp88.xml><?xml version="1.0" encoding="utf-8"?>
<formControlPr xmlns="http://schemas.microsoft.com/office/spreadsheetml/2009/9/main" objectType="CheckBox" fmlaLink="$F$237" lockText="1" noThreeD="1"/>
</file>

<file path=xl/ctrlProps/ctrlProp89.xml><?xml version="1.0" encoding="utf-8"?>
<formControlPr xmlns="http://schemas.microsoft.com/office/spreadsheetml/2009/9/main" objectType="CheckBox" fmlaLink="$G$238" lockText="1" noThreeD="1"/>
</file>

<file path=xl/ctrlProps/ctrlProp9.xml><?xml version="1.0" encoding="utf-8"?>
<formControlPr xmlns="http://schemas.microsoft.com/office/spreadsheetml/2009/9/main" objectType="CheckBox" fmlaLink="$I$146" lockText="1" noThreeD="1"/>
</file>

<file path=xl/ctrlProps/ctrlProp90.xml><?xml version="1.0" encoding="utf-8"?>
<formControlPr xmlns="http://schemas.microsoft.com/office/spreadsheetml/2009/9/main" objectType="CheckBox" fmlaLink="$F$238" lockText="1" noThreeD="1"/>
</file>

<file path=xl/ctrlProps/ctrlProp91.xml><?xml version="1.0" encoding="utf-8"?>
<formControlPr xmlns="http://schemas.microsoft.com/office/spreadsheetml/2009/9/main" objectType="CheckBox" fmlaLink="$K$272" lockText="1" noThreeD="1"/>
</file>

<file path=xl/ctrlProps/ctrlProp92.xml><?xml version="1.0" encoding="utf-8"?>
<formControlPr xmlns="http://schemas.microsoft.com/office/spreadsheetml/2009/9/main" objectType="CheckBox" fmlaLink="$K$273" lockText="1" noThreeD="1"/>
</file>

<file path=xl/ctrlProps/ctrlProp93.xml><?xml version="1.0" encoding="utf-8"?>
<formControlPr xmlns="http://schemas.microsoft.com/office/spreadsheetml/2009/9/main" objectType="CheckBox" fmlaLink="$K$274" lockText="1" noThreeD="1"/>
</file>

<file path=xl/ctrlProps/ctrlProp94.xml><?xml version="1.0" encoding="utf-8"?>
<formControlPr xmlns="http://schemas.microsoft.com/office/spreadsheetml/2009/9/main" objectType="CheckBox" fmlaLink="$K$275" lockText="1" noThreeD="1"/>
</file>

<file path=xl/ctrlProps/ctrlProp95.xml><?xml version="1.0" encoding="utf-8"?>
<formControlPr xmlns="http://schemas.microsoft.com/office/spreadsheetml/2009/9/main" objectType="CheckBox" fmlaLink="$K$276" lockText="1" noThreeD="1"/>
</file>

<file path=xl/ctrlProps/ctrlProp96.xml><?xml version="1.0" encoding="utf-8"?>
<formControlPr xmlns="http://schemas.microsoft.com/office/spreadsheetml/2009/9/main" objectType="CheckBox" fmlaLink="$K$277" lockText="1" noThreeD="1"/>
</file>

<file path=xl/ctrlProps/ctrlProp97.xml><?xml version="1.0" encoding="utf-8"?>
<formControlPr xmlns="http://schemas.microsoft.com/office/spreadsheetml/2009/9/main" objectType="CheckBox" fmlaLink="$K$278" lockText="1" noThreeD="1"/>
</file>

<file path=xl/ctrlProps/ctrlProp98.xml><?xml version="1.0" encoding="utf-8"?>
<formControlPr xmlns="http://schemas.microsoft.com/office/spreadsheetml/2009/9/main" objectType="CheckBox" fmlaLink="$I$14" noThreeD="1"/>
</file>

<file path=xl/ctrlProps/ctrlProp99.xml><?xml version="1.0" encoding="utf-8"?>
<formControlPr xmlns="http://schemas.microsoft.com/office/spreadsheetml/2009/9/main" objectType="CheckBox" fmlaLink="$I$15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Focus - POLITICHE RETRIBUTIVE'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Focus - SUPPORTO GENITORIALIT&#192;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285750</xdr:colOff>
      <xdr:row>0</xdr:row>
      <xdr:rowOff>0</xdr:rowOff>
    </xdr:from>
    <xdr:to>
      <xdr:col>1</xdr:col>
      <xdr:colOff>367665</xdr:colOff>
      <xdr:row>2</xdr:row>
      <xdr:rowOff>215265</xdr:rowOff>
    </xdr:to>
    <xdr:pic>
      <xdr:nvPicPr>
        <xdr:cNvPr id="2" name="Immagine 3" descr="ML_280_BAN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408" t="4070" r="68727" b="6976"/>
        <a:stretch>
          <a:fillRect/>
        </a:stretch>
      </xdr:blipFill>
      <xdr:spPr bwMode="auto">
        <a:xfrm>
          <a:off x="281940" y="0"/>
          <a:ext cx="769620" cy="716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22</xdr:row>
          <xdr:rowOff>28575</xdr:rowOff>
        </xdr:from>
        <xdr:to>
          <xdr:col>8</xdr:col>
          <xdr:colOff>400050</xdr:colOff>
          <xdr:row>23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22</xdr:row>
          <xdr:rowOff>38100</xdr:rowOff>
        </xdr:from>
        <xdr:to>
          <xdr:col>10</xdr:col>
          <xdr:colOff>361950</xdr:colOff>
          <xdr:row>23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26</xdr:row>
          <xdr:rowOff>19050</xdr:rowOff>
        </xdr:from>
        <xdr:to>
          <xdr:col>4</xdr:col>
          <xdr:colOff>514350</xdr:colOff>
          <xdr:row>27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28</xdr:row>
          <xdr:rowOff>19050</xdr:rowOff>
        </xdr:from>
        <xdr:to>
          <xdr:col>4</xdr:col>
          <xdr:colOff>476250</xdr:colOff>
          <xdr:row>28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638175</xdr:colOff>
          <xdr:row>25</xdr:row>
          <xdr:rowOff>209550</xdr:rowOff>
        </xdr:from>
        <xdr:to>
          <xdr:col>10</xdr:col>
          <xdr:colOff>647700</xdr:colOff>
          <xdr:row>26</xdr:row>
          <xdr:rowOff>190500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647700</xdr:colOff>
          <xdr:row>27</xdr:row>
          <xdr:rowOff>219075</xdr:rowOff>
        </xdr:from>
        <xdr:to>
          <xdr:col>10</xdr:col>
          <xdr:colOff>666750</xdr:colOff>
          <xdr:row>28</xdr:row>
          <xdr:rowOff>190500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250</xdr:row>
          <xdr:rowOff>57150</xdr:rowOff>
        </xdr:from>
        <xdr:to>
          <xdr:col>8</xdr:col>
          <xdr:colOff>323850</xdr:colOff>
          <xdr:row>251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250</xdr:row>
          <xdr:rowOff>57150</xdr:rowOff>
        </xdr:from>
        <xdr:to>
          <xdr:col>10</xdr:col>
          <xdr:colOff>323850</xdr:colOff>
          <xdr:row>251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18</xdr:row>
          <xdr:rowOff>0</xdr:rowOff>
        </xdr:from>
        <xdr:to>
          <xdr:col>10</xdr:col>
          <xdr:colOff>685800</xdr:colOff>
          <xdr:row>18</xdr:row>
          <xdr:rowOff>209550</xdr:rowOff>
        </xdr:to>
        <xdr:sp macro="" textlink="">
          <xdr:nvSpPr>
            <xdr:cNvPr id="1073" name="Drop Down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255</xdr:row>
          <xdr:rowOff>19050</xdr:rowOff>
        </xdr:from>
        <xdr:to>
          <xdr:col>10</xdr:col>
          <xdr:colOff>295275</xdr:colOff>
          <xdr:row>255</xdr:row>
          <xdr:rowOff>190500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258</xdr:row>
          <xdr:rowOff>38100</xdr:rowOff>
        </xdr:from>
        <xdr:to>
          <xdr:col>10</xdr:col>
          <xdr:colOff>295275</xdr:colOff>
          <xdr:row>258</xdr:row>
          <xdr:rowOff>219075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259</xdr:row>
          <xdr:rowOff>0</xdr:rowOff>
        </xdr:from>
        <xdr:to>
          <xdr:col>10</xdr:col>
          <xdr:colOff>285750</xdr:colOff>
          <xdr:row>260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261</xdr:row>
          <xdr:rowOff>0</xdr:rowOff>
        </xdr:from>
        <xdr:to>
          <xdr:col>10</xdr:col>
          <xdr:colOff>285750</xdr:colOff>
          <xdr:row>261</xdr:row>
          <xdr:rowOff>219075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145</xdr:row>
          <xdr:rowOff>57150</xdr:rowOff>
        </xdr:from>
        <xdr:to>
          <xdr:col>8</xdr:col>
          <xdr:colOff>514350</xdr:colOff>
          <xdr:row>146</xdr:row>
          <xdr:rowOff>19050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262</xdr:row>
          <xdr:rowOff>57150</xdr:rowOff>
        </xdr:from>
        <xdr:to>
          <xdr:col>10</xdr:col>
          <xdr:colOff>295275</xdr:colOff>
          <xdr:row>262</xdr:row>
          <xdr:rowOff>219075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263</xdr:row>
          <xdr:rowOff>57150</xdr:rowOff>
        </xdr:from>
        <xdr:to>
          <xdr:col>10</xdr:col>
          <xdr:colOff>295275</xdr:colOff>
          <xdr:row>264</xdr:row>
          <xdr:rowOff>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264</xdr:row>
          <xdr:rowOff>28575</xdr:rowOff>
        </xdr:from>
        <xdr:to>
          <xdr:col>10</xdr:col>
          <xdr:colOff>285750</xdr:colOff>
          <xdr:row>265</xdr:row>
          <xdr:rowOff>19050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265</xdr:row>
          <xdr:rowOff>28575</xdr:rowOff>
        </xdr:from>
        <xdr:to>
          <xdr:col>10</xdr:col>
          <xdr:colOff>285750</xdr:colOff>
          <xdr:row>266</xdr:row>
          <xdr:rowOff>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266</xdr:row>
          <xdr:rowOff>19050</xdr:rowOff>
        </xdr:from>
        <xdr:to>
          <xdr:col>10</xdr:col>
          <xdr:colOff>285750</xdr:colOff>
          <xdr:row>266</xdr:row>
          <xdr:rowOff>228600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256</xdr:row>
          <xdr:rowOff>57150</xdr:rowOff>
        </xdr:from>
        <xdr:to>
          <xdr:col>10</xdr:col>
          <xdr:colOff>295275</xdr:colOff>
          <xdr:row>256</xdr:row>
          <xdr:rowOff>228600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257</xdr:row>
          <xdr:rowOff>57150</xdr:rowOff>
        </xdr:from>
        <xdr:to>
          <xdr:col>10</xdr:col>
          <xdr:colOff>285750</xdr:colOff>
          <xdr:row>257</xdr:row>
          <xdr:rowOff>219075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19</xdr:row>
          <xdr:rowOff>247650</xdr:rowOff>
        </xdr:from>
        <xdr:to>
          <xdr:col>10</xdr:col>
          <xdr:colOff>419100</xdr:colOff>
          <xdr:row>20</xdr:row>
          <xdr:rowOff>209550</xdr:rowOff>
        </xdr:to>
        <xdr:sp macro="" textlink="">
          <xdr:nvSpPr>
            <xdr:cNvPr id="1281" name="Drop Down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260</xdr:row>
          <xdr:rowOff>57150</xdr:rowOff>
        </xdr:from>
        <xdr:to>
          <xdr:col>10</xdr:col>
          <xdr:colOff>285750</xdr:colOff>
          <xdr:row>261</xdr:row>
          <xdr:rowOff>19050</xdr:rowOff>
        </xdr:to>
        <xdr:sp macro="" textlink="">
          <xdr:nvSpPr>
            <xdr:cNvPr id="1344" name="Check Box 320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id="{00000000-0008-0000-0000-00004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146</xdr:row>
          <xdr:rowOff>0</xdr:rowOff>
        </xdr:from>
        <xdr:to>
          <xdr:col>8</xdr:col>
          <xdr:colOff>514350</xdr:colOff>
          <xdr:row>147</xdr:row>
          <xdr:rowOff>38100</xdr:rowOff>
        </xdr:to>
        <xdr:sp macro="" textlink="">
          <xdr:nvSpPr>
            <xdr:cNvPr id="1345" name="Check Box 321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id="{00000000-0008-0000-0000-00004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179</xdr:row>
          <xdr:rowOff>19050</xdr:rowOff>
        </xdr:from>
        <xdr:to>
          <xdr:col>10</xdr:col>
          <xdr:colOff>590550</xdr:colOff>
          <xdr:row>179</xdr:row>
          <xdr:rowOff>247650</xdr:rowOff>
        </xdr:to>
        <xdr:sp macro="" textlink="">
          <xdr:nvSpPr>
            <xdr:cNvPr id="1360" name="Check Box 336" hidden="1">
              <a:extLst>
                <a:ext uri="{63B3BB69-23CF-44E3-9099-C40C66FF867C}">
                  <a14:compatExt spid="_x0000_s1360"/>
                </a:ext>
                <a:ext uri="{FF2B5EF4-FFF2-40B4-BE49-F238E27FC236}">
                  <a16:creationId xmlns:a16="http://schemas.microsoft.com/office/drawing/2014/main" id="{00000000-0008-0000-0000-00005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179</xdr:row>
          <xdr:rowOff>247650</xdr:rowOff>
        </xdr:from>
        <xdr:to>
          <xdr:col>10</xdr:col>
          <xdr:colOff>590550</xdr:colOff>
          <xdr:row>181</xdr:row>
          <xdr:rowOff>38100</xdr:rowOff>
        </xdr:to>
        <xdr:sp macro="" textlink="">
          <xdr:nvSpPr>
            <xdr:cNvPr id="1361" name="Check Box 337" hidden="1">
              <a:extLst>
                <a:ext uri="{63B3BB69-23CF-44E3-9099-C40C66FF867C}">
                  <a14:compatExt spid="_x0000_s1361"/>
                </a:ext>
                <a:ext uri="{FF2B5EF4-FFF2-40B4-BE49-F238E27FC236}">
                  <a16:creationId xmlns:a16="http://schemas.microsoft.com/office/drawing/2014/main" id="{00000000-0008-0000-0000-00005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181</xdr:row>
          <xdr:rowOff>0</xdr:rowOff>
        </xdr:from>
        <xdr:to>
          <xdr:col>10</xdr:col>
          <xdr:colOff>590550</xdr:colOff>
          <xdr:row>182</xdr:row>
          <xdr:rowOff>38100</xdr:rowOff>
        </xdr:to>
        <xdr:sp macro="" textlink="">
          <xdr:nvSpPr>
            <xdr:cNvPr id="1362" name="Check Box 338" hidden="1">
              <a:extLst>
                <a:ext uri="{63B3BB69-23CF-44E3-9099-C40C66FF867C}">
                  <a14:compatExt spid="_x0000_s1362"/>
                </a:ext>
                <a:ext uri="{FF2B5EF4-FFF2-40B4-BE49-F238E27FC236}">
                  <a16:creationId xmlns:a16="http://schemas.microsoft.com/office/drawing/2014/main" id="{00000000-0008-0000-0000-00005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181</xdr:row>
          <xdr:rowOff>247650</xdr:rowOff>
        </xdr:from>
        <xdr:to>
          <xdr:col>10</xdr:col>
          <xdr:colOff>590550</xdr:colOff>
          <xdr:row>182</xdr:row>
          <xdr:rowOff>285750</xdr:rowOff>
        </xdr:to>
        <xdr:sp macro="" textlink="">
          <xdr:nvSpPr>
            <xdr:cNvPr id="1363" name="Check Box 339" hidden="1">
              <a:extLst>
                <a:ext uri="{63B3BB69-23CF-44E3-9099-C40C66FF867C}">
                  <a14:compatExt spid="_x0000_s1363"/>
                </a:ext>
                <a:ext uri="{FF2B5EF4-FFF2-40B4-BE49-F238E27FC236}">
                  <a16:creationId xmlns:a16="http://schemas.microsoft.com/office/drawing/2014/main" id="{00000000-0008-0000-0000-00005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182</xdr:row>
          <xdr:rowOff>304800</xdr:rowOff>
        </xdr:from>
        <xdr:to>
          <xdr:col>10</xdr:col>
          <xdr:colOff>590550</xdr:colOff>
          <xdr:row>184</xdr:row>
          <xdr:rowOff>38100</xdr:rowOff>
        </xdr:to>
        <xdr:sp macro="" textlink="">
          <xdr:nvSpPr>
            <xdr:cNvPr id="1364" name="Check Box 340" hidden="1">
              <a:extLst>
                <a:ext uri="{63B3BB69-23CF-44E3-9099-C40C66FF867C}">
                  <a14:compatExt spid="_x0000_s1364"/>
                </a:ext>
                <a:ext uri="{FF2B5EF4-FFF2-40B4-BE49-F238E27FC236}">
                  <a16:creationId xmlns:a16="http://schemas.microsoft.com/office/drawing/2014/main" id="{00000000-0008-0000-0000-00005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184</xdr:row>
          <xdr:rowOff>0</xdr:rowOff>
        </xdr:from>
        <xdr:to>
          <xdr:col>10</xdr:col>
          <xdr:colOff>590550</xdr:colOff>
          <xdr:row>185</xdr:row>
          <xdr:rowOff>38100</xdr:rowOff>
        </xdr:to>
        <xdr:sp macro="" textlink="">
          <xdr:nvSpPr>
            <xdr:cNvPr id="1365" name="Check Box 341" hidden="1">
              <a:extLst>
                <a:ext uri="{63B3BB69-23CF-44E3-9099-C40C66FF867C}">
                  <a14:compatExt spid="_x0000_s1365"/>
                </a:ext>
                <a:ext uri="{FF2B5EF4-FFF2-40B4-BE49-F238E27FC236}">
                  <a16:creationId xmlns:a16="http://schemas.microsoft.com/office/drawing/2014/main" id="{00000000-0008-0000-0000-00005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149</xdr:row>
          <xdr:rowOff>57150</xdr:rowOff>
        </xdr:from>
        <xdr:to>
          <xdr:col>8</xdr:col>
          <xdr:colOff>514350</xdr:colOff>
          <xdr:row>150</xdr:row>
          <xdr:rowOff>0</xdr:rowOff>
        </xdr:to>
        <xdr:sp macro="" textlink="">
          <xdr:nvSpPr>
            <xdr:cNvPr id="1388" name="Check Box 364" hidden="1">
              <a:extLst>
                <a:ext uri="{63B3BB69-23CF-44E3-9099-C40C66FF867C}">
                  <a14:compatExt spid="_x0000_s1388"/>
                </a:ext>
                <a:ext uri="{FF2B5EF4-FFF2-40B4-BE49-F238E27FC236}">
                  <a16:creationId xmlns:a16="http://schemas.microsoft.com/office/drawing/2014/main" id="{00000000-0008-0000-0000-00006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150</xdr:row>
          <xdr:rowOff>0</xdr:rowOff>
        </xdr:from>
        <xdr:to>
          <xdr:col>8</xdr:col>
          <xdr:colOff>514350</xdr:colOff>
          <xdr:row>151</xdr:row>
          <xdr:rowOff>57150</xdr:rowOff>
        </xdr:to>
        <xdr:sp macro="" textlink="">
          <xdr:nvSpPr>
            <xdr:cNvPr id="1389" name="Check Box 365" hidden="1">
              <a:extLst>
                <a:ext uri="{63B3BB69-23CF-44E3-9099-C40C66FF867C}">
                  <a14:compatExt spid="_x0000_s1389"/>
                </a:ext>
                <a:ext uri="{FF2B5EF4-FFF2-40B4-BE49-F238E27FC236}">
                  <a16:creationId xmlns:a16="http://schemas.microsoft.com/office/drawing/2014/main" id="{00000000-0008-0000-0000-00006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284</xdr:row>
          <xdr:rowOff>57150</xdr:rowOff>
        </xdr:from>
        <xdr:to>
          <xdr:col>8</xdr:col>
          <xdr:colOff>323850</xdr:colOff>
          <xdr:row>285</xdr:row>
          <xdr:rowOff>0</xdr:rowOff>
        </xdr:to>
        <xdr:sp macro="" textlink="">
          <xdr:nvSpPr>
            <xdr:cNvPr id="1400" name="Check Box 376" hidden="1">
              <a:extLst>
                <a:ext uri="{63B3BB69-23CF-44E3-9099-C40C66FF867C}">
                  <a14:compatExt spid="_x0000_s1400"/>
                </a:ext>
                <a:ext uri="{FF2B5EF4-FFF2-40B4-BE49-F238E27FC236}">
                  <a16:creationId xmlns:a16="http://schemas.microsoft.com/office/drawing/2014/main" id="{00000000-0008-0000-0000-00007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284</xdr:row>
          <xdr:rowOff>57150</xdr:rowOff>
        </xdr:from>
        <xdr:to>
          <xdr:col>10</xdr:col>
          <xdr:colOff>323850</xdr:colOff>
          <xdr:row>285</xdr:row>
          <xdr:rowOff>0</xdr:rowOff>
        </xdr:to>
        <xdr:sp macro="" textlink="">
          <xdr:nvSpPr>
            <xdr:cNvPr id="1401" name="Check Box 377" hidden="1">
              <a:extLst>
                <a:ext uri="{63B3BB69-23CF-44E3-9099-C40C66FF867C}">
                  <a14:compatExt spid="_x0000_s1401"/>
                </a:ext>
                <a:ext uri="{FF2B5EF4-FFF2-40B4-BE49-F238E27FC236}">
                  <a16:creationId xmlns:a16="http://schemas.microsoft.com/office/drawing/2014/main" id="{00000000-0008-0000-0000-00007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77</xdr:row>
          <xdr:rowOff>19050</xdr:rowOff>
        </xdr:from>
        <xdr:to>
          <xdr:col>1</xdr:col>
          <xdr:colOff>514350</xdr:colOff>
          <xdr:row>77</xdr:row>
          <xdr:rowOff>247650</xdr:rowOff>
        </xdr:to>
        <xdr:sp macro="" textlink="">
          <xdr:nvSpPr>
            <xdr:cNvPr id="1402" name="Check Box 378" hidden="1">
              <a:extLst>
                <a:ext uri="{63B3BB69-23CF-44E3-9099-C40C66FF867C}">
                  <a14:compatExt spid="_x0000_s1402"/>
                </a:ext>
                <a:ext uri="{FF2B5EF4-FFF2-40B4-BE49-F238E27FC236}">
                  <a16:creationId xmlns:a16="http://schemas.microsoft.com/office/drawing/2014/main" id="{00000000-0008-0000-0000-00007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77</xdr:row>
          <xdr:rowOff>19050</xdr:rowOff>
        </xdr:from>
        <xdr:to>
          <xdr:col>3</xdr:col>
          <xdr:colOff>514350</xdr:colOff>
          <xdr:row>77</xdr:row>
          <xdr:rowOff>247650</xdr:rowOff>
        </xdr:to>
        <xdr:sp macro="" textlink="">
          <xdr:nvSpPr>
            <xdr:cNvPr id="1403" name="Check Box 379" hidden="1">
              <a:extLst>
                <a:ext uri="{63B3BB69-23CF-44E3-9099-C40C66FF867C}">
                  <a14:compatExt spid="_x0000_s1403"/>
                </a:ext>
                <a:ext uri="{FF2B5EF4-FFF2-40B4-BE49-F238E27FC236}">
                  <a16:creationId xmlns:a16="http://schemas.microsoft.com/office/drawing/2014/main" id="{00000000-0008-0000-0000-00007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80</xdr:row>
          <xdr:rowOff>19050</xdr:rowOff>
        </xdr:from>
        <xdr:to>
          <xdr:col>3</xdr:col>
          <xdr:colOff>514350</xdr:colOff>
          <xdr:row>80</xdr:row>
          <xdr:rowOff>247650</xdr:rowOff>
        </xdr:to>
        <xdr:sp macro="" textlink="">
          <xdr:nvSpPr>
            <xdr:cNvPr id="1404" name="Check Box 380" hidden="1">
              <a:extLst>
                <a:ext uri="{63B3BB69-23CF-44E3-9099-C40C66FF867C}">
                  <a14:compatExt spid="_x0000_s1404"/>
                </a:ext>
                <a:ext uri="{FF2B5EF4-FFF2-40B4-BE49-F238E27FC236}">
                  <a16:creationId xmlns:a16="http://schemas.microsoft.com/office/drawing/2014/main" id="{00000000-0008-0000-0000-00007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80</xdr:row>
          <xdr:rowOff>19050</xdr:rowOff>
        </xdr:from>
        <xdr:to>
          <xdr:col>1</xdr:col>
          <xdr:colOff>514350</xdr:colOff>
          <xdr:row>80</xdr:row>
          <xdr:rowOff>247650</xdr:rowOff>
        </xdr:to>
        <xdr:sp macro="" textlink="">
          <xdr:nvSpPr>
            <xdr:cNvPr id="1405" name="Check Box 381" hidden="1">
              <a:extLst>
                <a:ext uri="{63B3BB69-23CF-44E3-9099-C40C66FF867C}">
                  <a14:compatExt spid="_x0000_s1405"/>
                </a:ext>
                <a:ext uri="{FF2B5EF4-FFF2-40B4-BE49-F238E27FC236}">
                  <a16:creationId xmlns:a16="http://schemas.microsoft.com/office/drawing/2014/main" id="{00000000-0008-0000-0000-00007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280</xdr:row>
          <xdr:rowOff>19050</xdr:rowOff>
        </xdr:from>
        <xdr:to>
          <xdr:col>8</xdr:col>
          <xdr:colOff>323850</xdr:colOff>
          <xdr:row>280</xdr:row>
          <xdr:rowOff>285750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0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280</xdr:row>
          <xdr:rowOff>19050</xdr:rowOff>
        </xdr:from>
        <xdr:to>
          <xdr:col>10</xdr:col>
          <xdr:colOff>285750</xdr:colOff>
          <xdr:row>280</xdr:row>
          <xdr:rowOff>285750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0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170</xdr:row>
          <xdr:rowOff>247650</xdr:rowOff>
        </xdr:from>
        <xdr:to>
          <xdr:col>10</xdr:col>
          <xdr:colOff>590550</xdr:colOff>
          <xdr:row>172</xdr:row>
          <xdr:rowOff>38100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0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169</xdr:row>
          <xdr:rowOff>476250</xdr:rowOff>
        </xdr:from>
        <xdr:to>
          <xdr:col>10</xdr:col>
          <xdr:colOff>590550</xdr:colOff>
          <xdr:row>171</xdr:row>
          <xdr:rowOff>28575</xdr:rowOff>
        </xdr:to>
        <xdr:sp macro="" textlink="">
          <xdr:nvSpPr>
            <xdr:cNvPr id="1452" name="Check Box 428" hidden="1">
              <a:extLst>
                <a:ext uri="{63B3BB69-23CF-44E3-9099-C40C66FF867C}">
                  <a14:compatExt spid="_x0000_s1452"/>
                </a:ext>
                <a:ext uri="{FF2B5EF4-FFF2-40B4-BE49-F238E27FC236}">
                  <a16:creationId xmlns:a16="http://schemas.microsoft.com/office/drawing/2014/main" id="{00000000-0008-0000-0000-0000A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172</xdr:row>
          <xdr:rowOff>247650</xdr:rowOff>
        </xdr:from>
        <xdr:to>
          <xdr:col>10</xdr:col>
          <xdr:colOff>590550</xdr:colOff>
          <xdr:row>174</xdr:row>
          <xdr:rowOff>38100</xdr:rowOff>
        </xdr:to>
        <xdr:sp macro="" textlink="">
          <xdr:nvSpPr>
            <xdr:cNvPr id="1453" name="Check Box 429" hidden="1">
              <a:extLst>
                <a:ext uri="{63B3BB69-23CF-44E3-9099-C40C66FF867C}">
                  <a14:compatExt spid="_x0000_s1453"/>
                </a:ext>
                <a:ext uri="{FF2B5EF4-FFF2-40B4-BE49-F238E27FC236}">
                  <a16:creationId xmlns:a16="http://schemas.microsoft.com/office/drawing/2014/main" id="{00000000-0008-0000-0000-0000A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175</xdr:row>
          <xdr:rowOff>371475</xdr:rowOff>
        </xdr:from>
        <xdr:to>
          <xdr:col>10</xdr:col>
          <xdr:colOff>590550</xdr:colOff>
          <xdr:row>177</xdr:row>
          <xdr:rowOff>19050</xdr:rowOff>
        </xdr:to>
        <xdr:sp macro="" textlink="">
          <xdr:nvSpPr>
            <xdr:cNvPr id="1454" name="Check Box 430" hidden="1">
              <a:extLst>
                <a:ext uri="{63B3BB69-23CF-44E3-9099-C40C66FF867C}">
                  <a14:compatExt spid="_x0000_s1454"/>
                </a:ext>
                <a:ext uri="{FF2B5EF4-FFF2-40B4-BE49-F238E27FC236}">
                  <a16:creationId xmlns:a16="http://schemas.microsoft.com/office/drawing/2014/main" id="{00000000-0008-0000-0000-0000A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173</xdr:row>
          <xdr:rowOff>228600</xdr:rowOff>
        </xdr:from>
        <xdr:to>
          <xdr:col>10</xdr:col>
          <xdr:colOff>590550</xdr:colOff>
          <xdr:row>175</xdr:row>
          <xdr:rowOff>28575</xdr:rowOff>
        </xdr:to>
        <xdr:sp macro="" textlink="">
          <xdr:nvSpPr>
            <xdr:cNvPr id="1455" name="Check Box 431" hidden="1">
              <a:extLst>
                <a:ext uri="{63B3BB69-23CF-44E3-9099-C40C66FF867C}">
                  <a14:compatExt spid="_x0000_s1455"/>
                </a:ext>
                <a:ext uri="{FF2B5EF4-FFF2-40B4-BE49-F238E27FC236}">
                  <a16:creationId xmlns:a16="http://schemas.microsoft.com/office/drawing/2014/main" id="{00000000-0008-0000-0000-0000A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171</xdr:row>
          <xdr:rowOff>209550</xdr:rowOff>
        </xdr:from>
        <xdr:to>
          <xdr:col>10</xdr:col>
          <xdr:colOff>590550</xdr:colOff>
          <xdr:row>173</xdr:row>
          <xdr:rowOff>19050</xdr:rowOff>
        </xdr:to>
        <xdr:sp macro="" textlink="">
          <xdr:nvSpPr>
            <xdr:cNvPr id="1456" name="Check Box 432" hidden="1">
              <a:extLst>
                <a:ext uri="{63B3BB69-23CF-44E3-9099-C40C66FF867C}">
                  <a14:compatExt spid="_x0000_s1456"/>
                </a:ext>
                <a:ext uri="{FF2B5EF4-FFF2-40B4-BE49-F238E27FC236}">
                  <a16:creationId xmlns:a16="http://schemas.microsoft.com/office/drawing/2014/main" id="{00000000-0008-0000-0000-0000B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175</xdr:row>
          <xdr:rowOff>57150</xdr:rowOff>
        </xdr:from>
        <xdr:to>
          <xdr:col>10</xdr:col>
          <xdr:colOff>590550</xdr:colOff>
          <xdr:row>175</xdr:row>
          <xdr:rowOff>361950</xdr:rowOff>
        </xdr:to>
        <xdr:sp macro="" textlink="">
          <xdr:nvSpPr>
            <xdr:cNvPr id="1457" name="Check Box 433" hidden="1">
              <a:extLst>
                <a:ext uri="{63B3BB69-23CF-44E3-9099-C40C66FF867C}">
                  <a14:compatExt spid="_x0000_s1457"/>
                </a:ext>
                <a:ext uri="{FF2B5EF4-FFF2-40B4-BE49-F238E27FC236}">
                  <a16:creationId xmlns:a16="http://schemas.microsoft.com/office/drawing/2014/main" id="{00000000-0008-0000-0000-0000B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184</xdr:row>
          <xdr:rowOff>247650</xdr:rowOff>
        </xdr:from>
        <xdr:to>
          <xdr:col>10</xdr:col>
          <xdr:colOff>590550</xdr:colOff>
          <xdr:row>186</xdr:row>
          <xdr:rowOff>28575</xdr:rowOff>
        </xdr:to>
        <xdr:sp macro="" textlink="">
          <xdr:nvSpPr>
            <xdr:cNvPr id="1458" name="Check Box 434" hidden="1">
              <a:extLst>
                <a:ext uri="{63B3BB69-23CF-44E3-9099-C40C66FF867C}">
                  <a14:compatExt spid="_x0000_s1458"/>
                </a:ext>
                <a:ext uri="{FF2B5EF4-FFF2-40B4-BE49-F238E27FC236}">
                  <a16:creationId xmlns:a16="http://schemas.microsoft.com/office/drawing/2014/main" id="{00000000-0008-0000-0000-0000B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188</xdr:row>
          <xdr:rowOff>19050</xdr:rowOff>
        </xdr:from>
        <xdr:to>
          <xdr:col>10</xdr:col>
          <xdr:colOff>590550</xdr:colOff>
          <xdr:row>188</xdr:row>
          <xdr:rowOff>247650</xdr:rowOff>
        </xdr:to>
        <xdr:sp macro="" textlink="">
          <xdr:nvSpPr>
            <xdr:cNvPr id="1459" name="Check Box 435" hidden="1">
              <a:extLst>
                <a:ext uri="{63B3BB69-23CF-44E3-9099-C40C66FF867C}">
                  <a14:compatExt spid="_x0000_s1459"/>
                </a:ext>
                <a:ext uri="{FF2B5EF4-FFF2-40B4-BE49-F238E27FC236}">
                  <a16:creationId xmlns:a16="http://schemas.microsoft.com/office/drawing/2014/main" id="{00000000-0008-0000-0000-0000B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189</xdr:row>
          <xdr:rowOff>19050</xdr:rowOff>
        </xdr:from>
        <xdr:to>
          <xdr:col>10</xdr:col>
          <xdr:colOff>590550</xdr:colOff>
          <xdr:row>189</xdr:row>
          <xdr:rowOff>247650</xdr:rowOff>
        </xdr:to>
        <xdr:sp macro="" textlink="">
          <xdr:nvSpPr>
            <xdr:cNvPr id="1460" name="Check Box 436" hidden="1">
              <a:extLst>
                <a:ext uri="{63B3BB69-23CF-44E3-9099-C40C66FF867C}">
                  <a14:compatExt spid="_x0000_s1460"/>
                </a:ext>
                <a:ext uri="{FF2B5EF4-FFF2-40B4-BE49-F238E27FC236}">
                  <a16:creationId xmlns:a16="http://schemas.microsoft.com/office/drawing/2014/main" id="{00000000-0008-0000-0000-0000B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190</xdr:row>
          <xdr:rowOff>19050</xdr:rowOff>
        </xdr:from>
        <xdr:to>
          <xdr:col>10</xdr:col>
          <xdr:colOff>590550</xdr:colOff>
          <xdr:row>190</xdr:row>
          <xdr:rowOff>247650</xdr:rowOff>
        </xdr:to>
        <xdr:sp macro="" textlink="">
          <xdr:nvSpPr>
            <xdr:cNvPr id="1461" name="Check Box 437" hidden="1">
              <a:extLst>
                <a:ext uri="{63B3BB69-23CF-44E3-9099-C40C66FF867C}">
                  <a14:compatExt spid="_x0000_s1461"/>
                </a:ext>
                <a:ext uri="{FF2B5EF4-FFF2-40B4-BE49-F238E27FC236}">
                  <a16:creationId xmlns:a16="http://schemas.microsoft.com/office/drawing/2014/main" id="{00000000-0008-0000-0000-0000B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191</xdr:row>
          <xdr:rowOff>19050</xdr:rowOff>
        </xdr:from>
        <xdr:to>
          <xdr:col>10</xdr:col>
          <xdr:colOff>590550</xdr:colOff>
          <xdr:row>191</xdr:row>
          <xdr:rowOff>247650</xdr:rowOff>
        </xdr:to>
        <xdr:sp macro="" textlink="">
          <xdr:nvSpPr>
            <xdr:cNvPr id="1462" name="Check Box 438" hidden="1">
              <a:extLst>
                <a:ext uri="{63B3BB69-23CF-44E3-9099-C40C66FF867C}">
                  <a14:compatExt spid="_x0000_s1462"/>
                </a:ext>
                <a:ext uri="{FF2B5EF4-FFF2-40B4-BE49-F238E27FC236}">
                  <a16:creationId xmlns:a16="http://schemas.microsoft.com/office/drawing/2014/main" id="{00000000-0008-0000-0000-0000B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198</xdr:row>
          <xdr:rowOff>19050</xdr:rowOff>
        </xdr:from>
        <xdr:to>
          <xdr:col>10</xdr:col>
          <xdr:colOff>590550</xdr:colOff>
          <xdr:row>198</xdr:row>
          <xdr:rowOff>247650</xdr:rowOff>
        </xdr:to>
        <xdr:sp macro="" textlink="">
          <xdr:nvSpPr>
            <xdr:cNvPr id="1463" name="Check Box 439" hidden="1">
              <a:extLst>
                <a:ext uri="{63B3BB69-23CF-44E3-9099-C40C66FF867C}">
                  <a14:compatExt spid="_x0000_s1463"/>
                </a:ext>
                <a:ext uri="{FF2B5EF4-FFF2-40B4-BE49-F238E27FC236}">
                  <a16:creationId xmlns:a16="http://schemas.microsoft.com/office/drawing/2014/main" id="{00000000-0008-0000-0000-0000B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199</xdr:row>
          <xdr:rowOff>19050</xdr:rowOff>
        </xdr:from>
        <xdr:to>
          <xdr:col>10</xdr:col>
          <xdr:colOff>590550</xdr:colOff>
          <xdr:row>199</xdr:row>
          <xdr:rowOff>247650</xdr:rowOff>
        </xdr:to>
        <xdr:sp macro="" textlink="">
          <xdr:nvSpPr>
            <xdr:cNvPr id="1464" name="Check Box 440" hidden="1">
              <a:extLst>
                <a:ext uri="{63B3BB69-23CF-44E3-9099-C40C66FF867C}">
                  <a14:compatExt spid="_x0000_s1464"/>
                </a:ext>
                <a:ext uri="{FF2B5EF4-FFF2-40B4-BE49-F238E27FC236}">
                  <a16:creationId xmlns:a16="http://schemas.microsoft.com/office/drawing/2014/main" id="{00000000-0008-0000-0000-0000B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200</xdr:row>
          <xdr:rowOff>19050</xdr:rowOff>
        </xdr:from>
        <xdr:to>
          <xdr:col>10</xdr:col>
          <xdr:colOff>590550</xdr:colOff>
          <xdr:row>200</xdr:row>
          <xdr:rowOff>247650</xdr:rowOff>
        </xdr:to>
        <xdr:sp macro="" textlink="">
          <xdr:nvSpPr>
            <xdr:cNvPr id="1465" name="Check Box 441" hidden="1">
              <a:extLst>
                <a:ext uri="{63B3BB69-23CF-44E3-9099-C40C66FF867C}">
                  <a14:compatExt spid="_x0000_s1465"/>
                </a:ext>
                <a:ext uri="{FF2B5EF4-FFF2-40B4-BE49-F238E27FC236}">
                  <a16:creationId xmlns:a16="http://schemas.microsoft.com/office/drawing/2014/main" id="{00000000-0008-0000-0000-0000B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203</xdr:row>
          <xdr:rowOff>19050</xdr:rowOff>
        </xdr:from>
        <xdr:to>
          <xdr:col>10</xdr:col>
          <xdr:colOff>590550</xdr:colOff>
          <xdr:row>203</xdr:row>
          <xdr:rowOff>247650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0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204</xdr:row>
          <xdr:rowOff>19050</xdr:rowOff>
        </xdr:from>
        <xdr:to>
          <xdr:col>10</xdr:col>
          <xdr:colOff>590550</xdr:colOff>
          <xdr:row>204</xdr:row>
          <xdr:rowOff>247650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0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205</xdr:row>
          <xdr:rowOff>19050</xdr:rowOff>
        </xdr:from>
        <xdr:to>
          <xdr:col>10</xdr:col>
          <xdr:colOff>590550</xdr:colOff>
          <xdr:row>205</xdr:row>
          <xdr:rowOff>247650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0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206</xdr:row>
          <xdr:rowOff>19050</xdr:rowOff>
        </xdr:from>
        <xdr:to>
          <xdr:col>10</xdr:col>
          <xdr:colOff>590550</xdr:colOff>
          <xdr:row>206</xdr:row>
          <xdr:rowOff>247650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0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210</xdr:row>
          <xdr:rowOff>19050</xdr:rowOff>
        </xdr:from>
        <xdr:to>
          <xdr:col>10</xdr:col>
          <xdr:colOff>590550</xdr:colOff>
          <xdr:row>210</xdr:row>
          <xdr:rowOff>247650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0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211</xdr:row>
          <xdr:rowOff>19050</xdr:rowOff>
        </xdr:from>
        <xdr:to>
          <xdr:col>10</xdr:col>
          <xdr:colOff>590550</xdr:colOff>
          <xdr:row>211</xdr:row>
          <xdr:rowOff>247650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0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212</xdr:row>
          <xdr:rowOff>19050</xdr:rowOff>
        </xdr:from>
        <xdr:to>
          <xdr:col>10</xdr:col>
          <xdr:colOff>590550</xdr:colOff>
          <xdr:row>212</xdr:row>
          <xdr:rowOff>247650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0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213</xdr:row>
          <xdr:rowOff>19050</xdr:rowOff>
        </xdr:from>
        <xdr:to>
          <xdr:col>10</xdr:col>
          <xdr:colOff>590550</xdr:colOff>
          <xdr:row>213</xdr:row>
          <xdr:rowOff>247650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0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214</xdr:row>
          <xdr:rowOff>19050</xdr:rowOff>
        </xdr:from>
        <xdr:to>
          <xdr:col>10</xdr:col>
          <xdr:colOff>590550</xdr:colOff>
          <xdr:row>214</xdr:row>
          <xdr:rowOff>247650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0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215</xdr:row>
          <xdr:rowOff>19050</xdr:rowOff>
        </xdr:from>
        <xdr:to>
          <xdr:col>10</xdr:col>
          <xdr:colOff>590550</xdr:colOff>
          <xdr:row>215</xdr:row>
          <xdr:rowOff>247650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0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216</xdr:row>
          <xdr:rowOff>19050</xdr:rowOff>
        </xdr:from>
        <xdr:to>
          <xdr:col>10</xdr:col>
          <xdr:colOff>590550</xdr:colOff>
          <xdr:row>216</xdr:row>
          <xdr:rowOff>247650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0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217</xdr:row>
          <xdr:rowOff>19050</xdr:rowOff>
        </xdr:from>
        <xdr:to>
          <xdr:col>10</xdr:col>
          <xdr:colOff>590550</xdr:colOff>
          <xdr:row>217</xdr:row>
          <xdr:rowOff>247650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0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221</xdr:row>
          <xdr:rowOff>19050</xdr:rowOff>
        </xdr:from>
        <xdr:to>
          <xdr:col>10</xdr:col>
          <xdr:colOff>590550</xdr:colOff>
          <xdr:row>221</xdr:row>
          <xdr:rowOff>247650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0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222</xdr:row>
          <xdr:rowOff>19050</xdr:rowOff>
        </xdr:from>
        <xdr:to>
          <xdr:col>10</xdr:col>
          <xdr:colOff>590550</xdr:colOff>
          <xdr:row>222</xdr:row>
          <xdr:rowOff>247650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0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223</xdr:row>
          <xdr:rowOff>19050</xdr:rowOff>
        </xdr:from>
        <xdr:to>
          <xdr:col>10</xdr:col>
          <xdr:colOff>590550</xdr:colOff>
          <xdr:row>223</xdr:row>
          <xdr:rowOff>247650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0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224</xdr:row>
          <xdr:rowOff>19050</xdr:rowOff>
        </xdr:from>
        <xdr:to>
          <xdr:col>10</xdr:col>
          <xdr:colOff>590550</xdr:colOff>
          <xdr:row>224</xdr:row>
          <xdr:rowOff>247650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0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225</xdr:row>
          <xdr:rowOff>19050</xdr:rowOff>
        </xdr:from>
        <xdr:to>
          <xdr:col>10</xdr:col>
          <xdr:colOff>590550</xdr:colOff>
          <xdr:row>225</xdr:row>
          <xdr:rowOff>247650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0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226</xdr:row>
          <xdr:rowOff>19050</xdr:rowOff>
        </xdr:from>
        <xdr:to>
          <xdr:col>10</xdr:col>
          <xdr:colOff>590550</xdr:colOff>
          <xdr:row>226</xdr:row>
          <xdr:rowOff>247650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0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232</xdr:row>
          <xdr:rowOff>19050</xdr:rowOff>
        </xdr:from>
        <xdr:to>
          <xdr:col>7</xdr:col>
          <xdr:colOff>95250</xdr:colOff>
          <xdr:row>233</xdr:row>
          <xdr:rowOff>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0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233</xdr:row>
          <xdr:rowOff>19050</xdr:rowOff>
        </xdr:from>
        <xdr:to>
          <xdr:col>7</xdr:col>
          <xdr:colOff>95250</xdr:colOff>
          <xdr:row>234</xdr:row>
          <xdr:rowOff>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0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234</xdr:row>
          <xdr:rowOff>19050</xdr:rowOff>
        </xdr:from>
        <xdr:to>
          <xdr:col>7</xdr:col>
          <xdr:colOff>95250</xdr:colOff>
          <xdr:row>234</xdr:row>
          <xdr:rowOff>247650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0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235</xdr:row>
          <xdr:rowOff>19050</xdr:rowOff>
        </xdr:from>
        <xdr:to>
          <xdr:col>7</xdr:col>
          <xdr:colOff>95250</xdr:colOff>
          <xdr:row>236</xdr:row>
          <xdr:rowOff>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0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236</xdr:row>
          <xdr:rowOff>19050</xdr:rowOff>
        </xdr:from>
        <xdr:to>
          <xdr:col>7</xdr:col>
          <xdr:colOff>95250</xdr:colOff>
          <xdr:row>237</xdr:row>
          <xdr:rowOff>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0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590550</xdr:colOff>
          <xdr:row>232</xdr:row>
          <xdr:rowOff>19050</xdr:rowOff>
        </xdr:from>
        <xdr:to>
          <xdr:col>9</xdr:col>
          <xdr:colOff>95250</xdr:colOff>
          <xdr:row>233</xdr:row>
          <xdr:rowOff>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0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590550</xdr:colOff>
          <xdr:row>233</xdr:row>
          <xdr:rowOff>19050</xdr:rowOff>
        </xdr:from>
        <xdr:to>
          <xdr:col>9</xdr:col>
          <xdr:colOff>95250</xdr:colOff>
          <xdr:row>234</xdr:row>
          <xdr:rowOff>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0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590550</xdr:colOff>
          <xdr:row>234</xdr:row>
          <xdr:rowOff>19050</xdr:rowOff>
        </xdr:from>
        <xdr:to>
          <xdr:col>9</xdr:col>
          <xdr:colOff>95250</xdr:colOff>
          <xdr:row>234</xdr:row>
          <xdr:rowOff>247650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0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590550</xdr:colOff>
          <xdr:row>235</xdr:row>
          <xdr:rowOff>19050</xdr:rowOff>
        </xdr:from>
        <xdr:to>
          <xdr:col>9</xdr:col>
          <xdr:colOff>95250</xdr:colOff>
          <xdr:row>236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0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590550</xdr:colOff>
          <xdr:row>236</xdr:row>
          <xdr:rowOff>19050</xdr:rowOff>
        </xdr:from>
        <xdr:to>
          <xdr:col>9</xdr:col>
          <xdr:colOff>95250</xdr:colOff>
          <xdr:row>237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0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232</xdr:row>
          <xdr:rowOff>19050</xdr:rowOff>
        </xdr:from>
        <xdr:to>
          <xdr:col>5</xdr:col>
          <xdr:colOff>666750</xdr:colOff>
          <xdr:row>233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0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233</xdr:row>
          <xdr:rowOff>19050</xdr:rowOff>
        </xdr:from>
        <xdr:to>
          <xdr:col>5</xdr:col>
          <xdr:colOff>666750</xdr:colOff>
          <xdr:row>234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0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234</xdr:row>
          <xdr:rowOff>19050</xdr:rowOff>
        </xdr:from>
        <xdr:to>
          <xdr:col>5</xdr:col>
          <xdr:colOff>666750</xdr:colOff>
          <xdr:row>234</xdr:row>
          <xdr:rowOff>247650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0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235</xdr:row>
          <xdr:rowOff>19050</xdr:rowOff>
        </xdr:from>
        <xdr:to>
          <xdr:col>5</xdr:col>
          <xdr:colOff>666750</xdr:colOff>
          <xdr:row>236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0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236</xdr:row>
          <xdr:rowOff>19050</xdr:rowOff>
        </xdr:from>
        <xdr:to>
          <xdr:col>5</xdr:col>
          <xdr:colOff>666750</xdr:colOff>
          <xdr:row>237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0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237</xdr:row>
          <xdr:rowOff>104775</xdr:rowOff>
        </xdr:from>
        <xdr:to>
          <xdr:col>7</xdr:col>
          <xdr:colOff>95250</xdr:colOff>
          <xdr:row>238</xdr:row>
          <xdr:rowOff>76200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0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237</xdr:row>
          <xdr:rowOff>104775</xdr:rowOff>
        </xdr:from>
        <xdr:to>
          <xdr:col>5</xdr:col>
          <xdr:colOff>666750</xdr:colOff>
          <xdr:row>238</xdr:row>
          <xdr:rowOff>76200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0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397669</xdr:colOff>
      <xdr:row>302</xdr:row>
      <xdr:rowOff>226218</xdr:rowOff>
    </xdr:from>
    <xdr:to>
      <xdr:col>8</xdr:col>
      <xdr:colOff>452437</xdr:colOff>
      <xdr:row>304</xdr:row>
      <xdr:rowOff>0</xdr:rowOff>
    </xdr:to>
    <xdr:sp macro="" textlink="">
      <xdr:nvSpPr>
        <xdr:cNvPr id="3" name="Freccia a destra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057A91-E98B-466C-B452-0908981AFF40}"/>
            </a:ext>
          </a:extLst>
        </xdr:cNvPr>
        <xdr:cNvSpPr/>
      </xdr:nvSpPr>
      <xdr:spPr>
        <a:xfrm>
          <a:off x="2469357" y="74080687"/>
          <a:ext cx="4198143" cy="797719"/>
        </a:xfrm>
        <a:prstGeom prst="rightArrow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it-IT" sz="1400">
              <a:solidFill>
                <a:schemeClr val="lt1"/>
              </a:solidFill>
              <a:latin typeface="Eras Demi ITC" panose="020B0805030504020804" pitchFamily="34" charset="0"/>
              <a:ea typeface="+mn-ea"/>
              <a:cs typeface="+mn-cs"/>
            </a:rPr>
            <a:t>Focus POLITICHE</a:t>
          </a:r>
          <a:r>
            <a:rPr lang="it-IT" sz="1400" baseline="0">
              <a:solidFill>
                <a:schemeClr val="lt1"/>
              </a:solidFill>
              <a:latin typeface="Eras Demi ITC" panose="020B0805030504020804" pitchFamily="34" charset="0"/>
              <a:ea typeface="+mn-ea"/>
              <a:cs typeface="+mn-cs"/>
            </a:rPr>
            <a:t> RETRIBUTIVE</a:t>
          </a:r>
          <a:endParaRPr lang="it-IT" sz="1400">
            <a:solidFill>
              <a:schemeClr val="lt1"/>
            </a:solidFill>
            <a:latin typeface="Eras Demi ITC" panose="020B0805030504020804" pitchFamily="34" charset="0"/>
            <a:ea typeface="+mn-ea"/>
            <a:cs typeface="+mn-cs"/>
          </a:endParaRPr>
        </a:p>
      </xdr:txBody>
    </xdr:sp>
    <xdr:clientData/>
  </xdr:twoCellAnchor>
  <xdr:oneCellAnchor>
    <xdr:from>
      <xdr:col>4</xdr:col>
      <xdr:colOff>457200</xdr:colOff>
      <xdr:row>3</xdr:row>
      <xdr:rowOff>25400</xdr:rowOff>
    </xdr:from>
    <xdr:ext cx="1743120" cy="372254"/>
    <xdr:pic>
      <xdr:nvPicPr>
        <xdr:cNvPr id="5" name="Immagine 4">
          <a:extLst>
            <a:ext uri="{FF2B5EF4-FFF2-40B4-BE49-F238E27FC236}">
              <a16:creationId xmlns:a16="http://schemas.microsoft.com/office/drawing/2014/main" id="{04F9B4C3-F76D-4E47-81A2-2D6B677EE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7080" y="779780"/>
          <a:ext cx="1747474" cy="373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271</xdr:row>
          <xdr:rowOff>19050</xdr:rowOff>
        </xdr:from>
        <xdr:to>
          <xdr:col>10</xdr:col>
          <xdr:colOff>295275</xdr:colOff>
          <xdr:row>271</xdr:row>
          <xdr:rowOff>228600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0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272</xdr:row>
          <xdr:rowOff>19050</xdr:rowOff>
        </xdr:from>
        <xdr:to>
          <xdr:col>10</xdr:col>
          <xdr:colOff>295275</xdr:colOff>
          <xdr:row>272</xdr:row>
          <xdr:rowOff>228600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0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273</xdr:row>
          <xdr:rowOff>19050</xdr:rowOff>
        </xdr:from>
        <xdr:to>
          <xdr:col>10</xdr:col>
          <xdr:colOff>295275</xdr:colOff>
          <xdr:row>273</xdr:row>
          <xdr:rowOff>228600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0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274</xdr:row>
          <xdr:rowOff>19050</xdr:rowOff>
        </xdr:from>
        <xdr:to>
          <xdr:col>10</xdr:col>
          <xdr:colOff>295275</xdr:colOff>
          <xdr:row>274</xdr:row>
          <xdr:rowOff>228600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0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275</xdr:row>
          <xdr:rowOff>19050</xdr:rowOff>
        </xdr:from>
        <xdr:to>
          <xdr:col>10</xdr:col>
          <xdr:colOff>295275</xdr:colOff>
          <xdr:row>275</xdr:row>
          <xdr:rowOff>228600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0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276</xdr:row>
          <xdr:rowOff>66675</xdr:rowOff>
        </xdr:from>
        <xdr:to>
          <xdr:col>10</xdr:col>
          <xdr:colOff>295275</xdr:colOff>
          <xdr:row>276</xdr:row>
          <xdr:rowOff>295275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0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277</xdr:row>
          <xdr:rowOff>19050</xdr:rowOff>
        </xdr:from>
        <xdr:to>
          <xdr:col>10</xdr:col>
          <xdr:colOff>295275</xdr:colOff>
          <xdr:row>277</xdr:row>
          <xdr:rowOff>228600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0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13</xdr:row>
          <xdr:rowOff>19050</xdr:rowOff>
        </xdr:from>
        <xdr:to>
          <xdr:col>8</xdr:col>
          <xdr:colOff>561975</xdr:colOff>
          <xdr:row>13</xdr:row>
          <xdr:rowOff>247650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13</xdr:row>
          <xdr:rowOff>247650</xdr:rowOff>
        </xdr:from>
        <xdr:to>
          <xdr:col>8</xdr:col>
          <xdr:colOff>590550</xdr:colOff>
          <xdr:row>15</xdr:row>
          <xdr:rowOff>38100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14</xdr:row>
          <xdr:rowOff>247650</xdr:rowOff>
        </xdr:from>
        <xdr:to>
          <xdr:col>8</xdr:col>
          <xdr:colOff>590550</xdr:colOff>
          <xdr:row>16</xdr:row>
          <xdr:rowOff>38100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15</xdr:row>
          <xdr:rowOff>247650</xdr:rowOff>
        </xdr:from>
        <xdr:to>
          <xdr:col>8</xdr:col>
          <xdr:colOff>590550</xdr:colOff>
          <xdr:row>17</xdr:row>
          <xdr:rowOff>38100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333375</xdr:colOff>
          <xdr:row>16</xdr:row>
          <xdr:rowOff>247650</xdr:rowOff>
        </xdr:from>
        <xdr:to>
          <xdr:col>8</xdr:col>
          <xdr:colOff>590550</xdr:colOff>
          <xdr:row>18</xdr:row>
          <xdr:rowOff>38100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333375</xdr:colOff>
          <xdr:row>17</xdr:row>
          <xdr:rowOff>247650</xdr:rowOff>
        </xdr:from>
        <xdr:to>
          <xdr:col>8</xdr:col>
          <xdr:colOff>590550</xdr:colOff>
          <xdr:row>19</xdr:row>
          <xdr:rowOff>38100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18</xdr:row>
          <xdr:rowOff>247650</xdr:rowOff>
        </xdr:from>
        <xdr:to>
          <xdr:col>8</xdr:col>
          <xdr:colOff>600075</xdr:colOff>
          <xdr:row>20</xdr:row>
          <xdr:rowOff>28575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19</xdr:row>
          <xdr:rowOff>247650</xdr:rowOff>
        </xdr:from>
        <xdr:to>
          <xdr:col>8</xdr:col>
          <xdr:colOff>600075</xdr:colOff>
          <xdr:row>21</xdr:row>
          <xdr:rowOff>28575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323850</xdr:colOff>
          <xdr:row>13</xdr:row>
          <xdr:rowOff>19050</xdr:rowOff>
        </xdr:from>
        <xdr:to>
          <xdr:col>9</xdr:col>
          <xdr:colOff>561975</xdr:colOff>
          <xdr:row>13</xdr:row>
          <xdr:rowOff>247650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323850</xdr:colOff>
          <xdr:row>13</xdr:row>
          <xdr:rowOff>247650</xdr:rowOff>
        </xdr:from>
        <xdr:to>
          <xdr:col>9</xdr:col>
          <xdr:colOff>590550</xdr:colOff>
          <xdr:row>15</xdr:row>
          <xdr:rowOff>38100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323850</xdr:colOff>
          <xdr:row>14</xdr:row>
          <xdr:rowOff>247650</xdr:rowOff>
        </xdr:from>
        <xdr:to>
          <xdr:col>9</xdr:col>
          <xdr:colOff>590550</xdr:colOff>
          <xdr:row>16</xdr:row>
          <xdr:rowOff>38100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323850</xdr:colOff>
          <xdr:row>15</xdr:row>
          <xdr:rowOff>247650</xdr:rowOff>
        </xdr:from>
        <xdr:to>
          <xdr:col>9</xdr:col>
          <xdr:colOff>590550</xdr:colOff>
          <xdr:row>17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16</xdr:row>
          <xdr:rowOff>247650</xdr:rowOff>
        </xdr:from>
        <xdr:to>
          <xdr:col>9</xdr:col>
          <xdr:colOff>590550</xdr:colOff>
          <xdr:row>18</xdr:row>
          <xdr:rowOff>38100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17</xdr:row>
          <xdr:rowOff>247650</xdr:rowOff>
        </xdr:from>
        <xdr:to>
          <xdr:col>9</xdr:col>
          <xdr:colOff>590550</xdr:colOff>
          <xdr:row>19</xdr:row>
          <xdr:rowOff>38100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18</xdr:row>
          <xdr:rowOff>247650</xdr:rowOff>
        </xdr:from>
        <xdr:to>
          <xdr:col>9</xdr:col>
          <xdr:colOff>600075</xdr:colOff>
          <xdr:row>20</xdr:row>
          <xdr:rowOff>28575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19</xdr:row>
          <xdr:rowOff>247650</xdr:rowOff>
        </xdr:from>
        <xdr:to>
          <xdr:col>9</xdr:col>
          <xdr:colOff>600075</xdr:colOff>
          <xdr:row>21</xdr:row>
          <xdr:rowOff>28575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13</xdr:row>
          <xdr:rowOff>19050</xdr:rowOff>
        </xdr:from>
        <xdr:to>
          <xdr:col>10</xdr:col>
          <xdr:colOff>561975</xdr:colOff>
          <xdr:row>13</xdr:row>
          <xdr:rowOff>247650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13</xdr:row>
          <xdr:rowOff>247650</xdr:rowOff>
        </xdr:from>
        <xdr:to>
          <xdr:col>10</xdr:col>
          <xdr:colOff>590550</xdr:colOff>
          <xdr:row>15</xdr:row>
          <xdr:rowOff>38100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14</xdr:row>
          <xdr:rowOff>247650</xdr:rowOff>
        </xdr:from>
        <xdr:to>
          <xdr:col>10</xdr:col>
          <xdr:colOff>590550</xdr:colOff>
          <xdr:row>16</xdr:row>
          <xdr:rowOff>38100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15</xdr:row>
          <xdr:rowOff>247650</xdr:rowOff>
        </xdr:from>
        <xdr:to>
          <xdr:col>10</xdr:col>
          <xdr:colOff>590550</xdr:colOff>
          <xdr:row>17</xdr:row>
          <xdr:rowOff>38100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16</xdr:row>
          <xdr:rowOff>247650</xdr:rowOff>
        </xdr:from>
        <xdr:to>
          <xdr:col>10</xdr:col>
          <xdr:colOff>590550</xdr:colOff>
          <xdr:row>18</xdr:row>
          <xdr:rowOff>38100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17</xdr:row>
          <xdr:rowOff>247650</xdr:rowOff>
        </xdr:from>
        <xdr:to>
          <xdr:col>10</xdr:col>
          <xdr:colOff>590550</xdr:colOff>
          <xdr:row>19</xdr:row>
          <xdr:rowOff>38100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18</xdr:row>
          <xdr:rowOff>247650</xdr:rowOff>
        </xdr:from>
        <xdr:to>
          <xdr:col>10</xdr:col>
          <xdr:colOff>600075</xdr:colOff>
          <xdr:row>20</xdr:row>
          <xdr:rowOff>28575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19</xdr:row>
          <xdr:rowOff>247650</xdr:rowOff>
        </xdr:from>
        <xdr:to>
          <xdr:col>10</xdr:col>
          <xdr:colOff>600075</xdr:colOff>
          <xdr:row>21</xdr:row>
          <xdr:rowOff>28575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13</xdr:row>
          <xdr:rowOff>19050</xdr:rowOff>
        </xdr:from>
        <xdr:to>
          <xdr:col>11</xdr:col>
          <xdr:colOff>561975</xdr:colOff>
          <xdr:row>13</xdr:row>
          <xdr:rowOff>247650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13</xdr:row>
          <xdr:rowOff>247650</xdr:rowOff>
        </xdr:from>
        <xdr:to>
          <xdr:col>11</xdr:col>
          <xdr:colOff>590550</xdr:colOff>
          <xdr:row>15</xdr:row>
          <xdr:rowOff>38100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14</xdr:row>
          <xdr:rowOff>247650</xdr:rowOff>
        </xdr:from>
        <xdr:to>
          <xdr:col>11</xdr:col>
          <xdr:colOff>590550</xdr:colOff>
          <xdr:row>16</xdr:row>
          <xdr:rowOff>38100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15</xdr:row>
          <xdr:rowOff>247650</xdr:rowOff>
        </xdr:from>
        <xdr:to>
          <xdr:col>11</xdr:col>
          <xdr:colOff>590550</xdr:colOff>
          <xdr:row>17</xdr:row>
          <xdr:rowOff>38100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333375</xdr:colOff>
          <xdr:row>16</xdr:row>
          <xdr:rowOff>247650</xdr:rowOff>
        </xdr:from>
        <xdr:to>
          <xdr:col>11</xdr:col>
          <xdr:colOff>590550</xdr:colOff>
          <xdr:row>18</xdr:row>
          <xdr:rowOff>38100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333375</xdr:colOff>
          <xdr:row>17</xdr:row>
          <xdr:rowOff>247650</xdr:rowOff>
        </xdr:from>
        <xdr:to>
          <xdr:col>11</xdr:col>
          <xdr:colOff>590550</xdr:colOff>
          <xdr:row>19</xdr:row>
          <xdr:rowOff>38100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18</xdr:row>
          <xdr:rowOff>247650</xdr:rowOff>
        </xdr:from>
        <xdr:to>
          <xdr:col>11</xdr:col>
          <xdr:colOff>600075</xdr:colOff>
          <xdr:row>20</xdr:row>
          <xdr:rowOff>28575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19</xdr:row>
          <xdr:rowOff>247650</xdr:rowOff>
        </xdr:from>
        <xdr:to>
          <xdr:col>11</xdr:col>
          <xdr:colOff>600075</xdr:colOff>
          <xdr:row>21</xdr:row>
          <xdr:rowOff>28575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514350</xdr:colOff>
          <xdr:row>9</xdr:row>
          <xdr:rowOff>19050</xdr:rowOff>
        </xdr:from>
        <xdr:to>
          <xdr:col>7</xdr:col>
          <xdr:colOff>752475</xdr:colOff>
          <xdr:row>10</xdr:row>
          <xdr:rowOff>57150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485775</xdr:colOff>
          <xdr:row>9</xdr:row>
          <xdr:rowOff>19050</xdr:rowOff>
        </xdr:from>
        <xdr:to>
          <xdr:col>10</xdr:col>
          <xdr:colOff>133350</xdr:colOff>
          <xdr:row>10</xdr:row>
          <xdr:rowOff>57150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57150</xdr:rowOff>
        </xdr:from>
        <xdr:to>
          <xdr:col>7</xdr:col>
          <xdr:colOff>552450</xdr:colOff>
          <xdr:row>45</xdr:row>
          <xdr:rowOff>19050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45</xdr:row>
          <xdr:rowOff>38100</xdr:rowOff>
        </xdr:from>
        <xdr:to>
          <xdr:col>7</xdr:col>
          <xdr:colOff>542925</xdr:colOff>
          <xdr:row>46</xdr:row>
          <xdr:rowOff>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46</xdr:row>
          <xdr:rowOff>28575</xdr:rowOff>
        </xdr:from>
        <xdr:to>
          <xdr:col>7</xdr:col>
          <xdr:colOff>552450</xdr:colOff>
          <xdr:row>47</xdr:row>
          <xdr:rowOff>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47</xdr:row>
          <xdr:rowOff>9525</xdr:rowOff>
        </xdr:from>
        <xdr:to>
          <xdr:col>7</xdr:col>
          <xdr:colOff>542925</xdr:colOff>
          <xdr:row>47</xdr:row>
          <xdr:rowOff>171450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48</xdr:row>
          <xdr:rowOff>19050</xdr:rowOff>
        </xdr:from>
        <xdr:to>
          <xdr:col>7</xdr:col>
          <xdr:colOff>542925</xdr:colOff>
          <xdr:row>48</xdr:row>
          <xdr:rowOff>190500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49</xdr:row>
          <xdr:rowOff>28575</xdr:rowOff>
        </xdr:from>
        <xdr:to>
          <xdr:col>7</xdr:col>
          <xdr:colOff>533400</xdr:colOff>
          <xdr:row>50</xdr:row>
          <xdr:rowOff>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50</xdr:row>
          <xdr:rowOff>0</xdr:rowOff>
        </xdr:from>
        <xdr:to>
          <xdr:col>7</xdr:col>
          <xdr:colOff>533400</xdr:colOff>
          <xdr:row>50</xdr:row>
          <xdr:rowOff>190500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51</xdr:row>
          <xdr:rowOff>0</xdr:rowOff>
        </xdr:from>
        <xdr:to>
          <xdr:col>7</xdr:col>
          <xdr:colOff>542925</xdr:colOff>
          <xdr:row>51</xdr:row>
          <xdr:rowOff>190500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52</xdr:row>
          <xdr:rowOff>19050</xdr:rowOff>
        </xdr:from>
        <xdr:to>
          <xdr:col>7</xdr:col>
          <xdr:colOff>533400</xdr:colOff>
          <xdr:row>52</xdr:row>
          <xdr:rowOff>190500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53</xdr:row>
          <xdr:rowOff>28575</xdr:rowOff>
        </xdr:from>
        <xdr:to>
          <xdr:col>7</xdr:col>
          <xdr:colOff>542925</xdr:colOff>
          <xdr:row>54</xdr:row>
          <xdr:rowOff>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54</xdr:row>
          <xdr:rowOff>19050</xdr:rowOff>
        </xdr:from>
        <xdr:to>
          <xdr:col>7</xdr:col>
          <xdr:colOff>542925</xdr:colOff>
          <xdr:row>54</xdr:row>
          <xdr:rowOff>180975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55</xdr:row>
          <xdr:rowOff>19050</xdr:rowOff>
        </xdr:from>
        <xdr:to>
          <xdr:col>7</xdr:col>
          <xdr:colOff>542925</xdr:colOff>
          <xdr:row>55</xdr:row>
          <xdr:rowOff>190500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1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19050</xdr:rowOff>
        </xdr:from>
        <xdr:to>
          <xdr:col>7</xdr:col>
          <xdr:colOff>542925</xdr:colOff>
          <xdr:row>56</xdr:row>
          <xdr:rowOff>190500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1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19050</xdr:rowOff>
        </xdr:from>
        <xdr:to>
          <xdr:col>7</xdr:col>
          <xdr:colOff>542925</xdr:colOff>
          <xdr:row>57</xdr:row>
          <xdr:rowOff>190500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1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19050</xdr:rowOff>
        </xdr:from>
        <xdr:to>
          <xdr:col>7</xdr:col>
          <xdr:colOff>542925</xdr:colOff>
          <xdr:row>59</xdr:row>
          <xdr:rowOff>57150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1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59</xdr:row>
          <xdr:rowOff>19050</xdr:rowOff>
        </xdr:from>
        <xdr:to>
          <xdr:col>7</xdr:col>
          <xdr:colOff>542925</xdr:colOff>
          <xdr:row>60</xdr:row>
          <xdr:rowOff>57150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1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60</xdr:row>
          <xdr:rowOff>19050</xdr:rowOff>
        </xdr:from>
        <xdr:to>
          <xdr:col>7</xdr:col>
          <xdr:colOff>542925</xdr:colOff>
          <xdr:row>61</xdr:row>
          <xdr:rowOff>57150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1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61</xdr:row>
          <xdr:rowOff>19050</xdr:rowOff>
        </xdr:from>
        <xdr:to>
          <xdr:col>7</xdr:col>
          <xdr:colOff>542925</xdr:colOff>
          <xdr:row>62</xdr:row>
          <xdr:rowOff>57150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1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62</xdr:row>
          <xdr:rowOff>19050</xdr:rowOff>
        </xdr:from>
        <xdr:to>
          <xdr:col>7</xdr:col>
          <xdr:colOff>542925</xdr:colOff>
          <xdr:row>63</xdr:row>
          <xdr:rowOff>57150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371475</xdr:colOff>
          <xdr:row>37</xdr:row>
          <xdr:rowOff>19050</xdr:rowOff>
        </xdr:from>
        <xdr:to>
          <xdr:col>7</xdr:col>
          <xdr:colOff>638175</xdr:colOff>
          <xdr:row>38</xdr:row>
          <xdr:rowOff>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1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371475</xdr:colOff>
          <xdr:row>38</xdr:row>
          <xdr:rowOff>0</xdr:rowOff>
        </xdr:from>
        <xdr:to>
          <xdr:col>7</xdr:col>
          <xdr:colOff>638175</xdr:colOff>
          <xdr:row>39</xdr:row>
          <xdr:rowOff>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39</xdr:row>
          <xdr:rowOff>19050</xdr:rowOff>
        </xdr:from>
        <xdr:to>
          <xdr:col>7</xdr:col>
          <xdr:colOff>638175</xdr:colOff>
          <xdr:row>40</xdr:row>
          <xdr:rowOff>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1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371475</xdr:colOff>
          <xdr:row>36</xdr:row>
          <xdr:rowOff>28575</xdr:rowOff>
        </xdr:from>
        <xdr:to>
          <xdr:col>7</xdr:col>
          <xdr:colOff>638175</xdr:colOff>
          <xdr:row>37</xdr:row>
          <xdr:rowOff>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1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514350</xdr:colOff>
          <xdr:row>81</xdr:row>
          <xdr:rowOff>19050</xdr:rowOff>
        </xdr:from>
        <xdr:to>
          <xdr:col>7</xdr:col>
          <xdr:colOff>752475</xdr:colOff>
          <xdr:row>82</xdr:row>
          <xdr:rowOff>57150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1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485775</xdr:colOff>
          <xdr:row>81</xdr:row>
          <xdr:rowOff>19050</xdr:rowOff>
        </xdr:from>
        <xdr:to>
          <xdr:col>10</xdr:col>
          <xdr:colOff>133350</xdr:colOff>
          <xdr:row>82</xdr:row>
          <xdr:rowOff>57150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1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</xdr:col>
      <xdr:colOff>542925</xdr:colOff>
      <xdr:row>85</xdr:row>
      <xdr:rowOff>88106</xdr:rowOff>
    </xdr:from>
    <xdr:to>
      <xdr:col>7</xdr:col>
      <xdr:colOff>473868</xdr:colOff>
      <xdr:row>87</xdr:row>
      <xdr:rowOff>0</xdr:rowOff>
    </xdr:to>
    <xdr:sp macro="" textlink="">
      <xdr:nvSpPr>
        <xdr:cNvPr id="2" name="Freccia a destr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43E675-6763-4900-9850-24FD3572101C}"/>
            </a:ext>
          </a:extLst>
        </xdr:cNvPr>
        <xdr:cNvSpPr/>
      </xdr:nvSpPr>
      <xdr:spPr>
        <a:xfrm>
          <a:off x="2038350" y="18547556"/>
          <a:ext cx="4198143" cy="407194"/>
        </a:xfrm>
        <a:prstGeom prst="rightArrow">
          <a:avLst/>
        </a:prstGeom>
        <a:solidFill>
          <a:schemeClr val="accent1"/>
        </a:solidFill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it-IT" sz="1400">
              <a:solidFill>
                <a:schemeClr val="lt1"/>
              </a:solidFill>
              <a:latin typeface="Eras Demi ITC" panose="020B0805030504020804" pitchFamily="34" charset="0"/>
              <a:ea typeface="+mn-ea"/>
              <a:cs typeface="+mn-cs"/>
            </a:rPr>
            <a:t>Focus SUPPORTO ALLA GENITORIALITA'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514350</xdr:colOff>
          <xdr:row>81</xdr:row>
          <xdr:rowOff>19050</xdr:rowOff>
        </xdr:from>
        <xdr:to>
          <xdr:col>7</xdr:col>
          <xdr:colOff>752475</xdr:colOff>
          <xdr:row>82</xdr:row>
          <xdr:rowOff>57150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1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485775</xdr:colOff>
          <xdr:row>81</xdr:row>
          <xdr:rowOff>19050</xdr:rowOff>
        </xdr:from>
        <xdr:to>
          <xdr:col>10</xdr:col>
          <xdr:colOff>133350</xdr:colOff>
          <xdr:row>82</xdr:row>
          <xdr:rowOff>57150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1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8</xdr:row>
          <xdr:rowOff>161925</xdr:rowOff>
        </xdr:from>
        <xdr:to>
          <xdr:col>6</xdr:col>
          <xdr:colOff>361950</xdr:colOff>
          <xdr:row>10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10</xdr:row>
          <xdr:rowOff>19050</xdr:rowOff>
        </xdr:from>
        <xdr:to>
          <xdr:col>6</xdr:col>
          <xdr:colOff>361950</xdr:colOff>
          <xdr:row>11</xdr:row>
          <xdr:rowOff>9525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14</xdr:row>
          <xdr:rowOff>200025</xdr:rowOff>
        </xdr:from>
        <xdr:to>
          <xdr:col>5</xdr:col>
          <xdr:colOff>533400</xdr:colOff>
          <xdr:row>16</xdr:row>
          <xdr:rowOff>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15</xdr:row>
          <xdr:rowOff>200025</xdr:rowOff>
        </xdr:from>
        <xdr:to>
          <xdr:col>5</xdr:col>
          <xdr:colOff>533400</xdr:colOff>
          <xdr:row>17</xdr:row>
          <xdr:rowOff>9525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16</xdr:row>
          <xdr:rowOff>209550</xdr:rowOff>
        </xdr:from>
        <xdr:to>
          <xdr:col>5</xdr:col>
          <xdr:colOff>533400</xdr:colOff>
          <xdr:row>18</xdr:row>
          <xdr:rowOff>9525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14</xdr:row>
          <xdr:rowOff>200025</xdr:rowOff>
        </xdr:from>
        <xdr:to>
          <xdr:col>6</xdr:col>
          <xdr:colOff>552450</xdr:colOff>
          <xdr:row>16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15</xdr:row>
          <xdr:rowOff>209550</xdr:rowOff>
        </xdr:from>
        <xdr:to>
          <xdr:col>6</xdr:col>
          <xdr:colOff>552450</xdr:colOff>
          <xdr:row>17</xdr:row>
          <xdr:rowOff>19050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16</xdr:row>
          <xdr:rowOff>209550</xdr:rowOff>
        </xdr:from>
        <xdr:to>
          <xdr:col>6</xdr:col>
          <xdr:colOff>552450</xdr:colOff>
          <xdr:row>18</xdr:row>
          <xdr:rowOff>19050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21</xdr:row>
          <xdr:rowOff>133350</xdr:rowOff>
        </xdr:from>
        <xdr:to>
          <xdr:col>6</xdr:col>
          <xdr:colOff>361950</xdr:colOff>
          <xdr:row>23</xdr:row>
          <xdr:rowOff>9525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23</xdr:row>
          <xdr:rowOff>0</xdr:rowOff>
        </xdr:from>
        <xdr:to>
          <xdr:col>6</xdr:col>
          <xdr:colOff>361950</xdr:colOff>
          <xdr:row>24</xdr:row>
          <xdr:rowOff>28575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704850</xdr:colOff>
          <xdr:row>28</xdr:row>
          <xdr:rowOff>161925</xdr:rowOff>
        </xdr:from>
        <xdr:to>
          <xdr:col>6</xdr:col>
          <xdr:colOff>228600</xdr:colOff>
          <xdr:row>30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704850</xdr:colOff>
          <xdr:row>29</xdr:row>
          <xdr:rowOff>171450</xdr:rowOff>
        </xdr:from>
        <xdr:to>
          <xdr:col>6</xdr:col>
          <xdr:colOff>228600</xdr:colOff>
          <xdr:row>31</xdr:row>
          <xdr:rowOff>47625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704850</xdr:colOff>
          <xdr:row>29</xdr:row>
          <xdr:rowOff>171450</xdr:rowOff>
        </xdr:from>
        <xdr:to>
          <xdr:col>8</xdr:col>
          <xdr:colOff>238125</xdr:colOff>
          <xdr:row>31</xdr:row>
          <xdr:rowOff>47625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704850</xdr:colOff>
          <xdr:row>28</xdr:row>
          <xdr:rowOff>161925</xdr:rowOff>
        </xdr:from>
        <xdr:to>
          <xdr:col>8</xdr:col>
          <xdr:colOff>238125</xdr:colOff>
          <xdr:row>30</xdr:row>
          <xdr:rowOff>9525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704850</xdr:colOff>
          <xdr:row>29</xdr:row>
          <xdr:rowOff>190500</xdr:rowOff>
        </xdr:from>
        <xdr:to>
          <xdr:col>10</xdr:col>
          <xdr:colOff>228600</xdr:colOff>
          <xdr:row>31</xdr:row>
          <xdr:rowOff>47625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704850</xdr:colOff>
          <xdr:row>28</xdr:row>
          <xdr:rowOff>161925</xdr:rowOff>
        </xdr:from>
        <xdr:to>
          <xdr:col>10</xdr:col>
          <xdr:colOff>228600</xdr:colOff>
          <xdr:row>30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704850</xdr:colOff>
          <xdr:row>36</xdr:row>
          <xdr:rowOff>190500</xdr:rowOff>
        </xdr:from>
        <xdr:to>
          <xdr:col>6</xdr:col>
          <xdr:colOff>304800</xdr:colOff>
          <xdr:row>38</xdr:row>
          <xdr:rowOff>57150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704850</xdr:colOff>
          <xdr:row>39</xdr:row>
          <xdr:rowOff>171450</xdr:rowOff>
        </xdr:from>
        <xdr:to>
          <xdr:col>6</xdr:col>
          <xdr:colOff>304800</xdr:colOff>
          <xdr:row>41</xdr:row>
          <xdr:rowOff>66675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704850</xdr:colOff>
          <xdr:row>40</xdr:row>
          <xdr:rowOff>171450</xdr:rowOff>
        </xdr:from>
        <xdr:to>
          <xdr:col>6</xdr:col>
          <xdr:colOff>323850</xdr:colOff>
          <xdr:row>42</xdr:row>
          <xdr:rowOff>66675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704850</xdr:colOff>
          <xdr:row>38</xdr:row>
          <xdr:rowOff>171450</xdr:rowOff>
        </xdr:from>
        <xdr:to>
          <xdr:col>6</xdr:col>
          <xdr:colOff>323850</xdr:colOff>
          <xdr:row>40</xdr:row>
          <xdr:rowOff>57150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704850</xdr:colOff>
          <xdr:row>37</xdr:row>
          <xdr:rowOff>171450</xdr:rowOff>
        </xdr:from>
        <xdr:to>
          <xdr:col>6</xdr:col>
          <xdr:colOff>304800</xdr:colOff>
          <xdr:row>39</xdr:row>
          <xdr:rowOff>57150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685800</xdr:colOff>
          <xdr:row>36</xdr:row>
          <xdr:rowOff>190500</xdr:rowOff>
        </xdr:from>
        <xdr:to>
          <xdr:col>8</xdr:col>
          <xdr:colOff>304800</xdr:colOff>
          <xdr:row>38</xdr:row>
          <xdr:rowOff>57150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685800</xdr:colOff>
          <xdr:row>37</xdr:row>
          <xdr:rowOff>171450</xdr:rowOff>
        </xdr:from>
        <xdr:to>
          <xdr:col>8</xdr:col>
          <xdr:colOff>304800</xdr:colOff>
          <xdr:row>39</xdr:row>
          <xdr:rowOff>57150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685800</xdr:colOff>
          <xdr:row>38</xdr:row>
          <xdr:rowOff>171450</xdr:rowOff>
        </xdr:from>
        <xdr:to>
          <xdr:col>8</xdr:col>
          <xdr:colOff>314325</xdr:colOff>
          <xdr:row>40</xdr:row>
          <xdr:rowOff>57150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685800</xdr:colOff>
          <xdr:row>39</xdr:row>
          <xdr:rowOff>171450</xdr:rowOff>
        </xdr:from>
        <xdr:to>
          <xdr:col>8</xdr:col>
          <xdr:colOff>314325</xdr:colOff>
          <xdr:row>41</xdr:row>
          <xdr:rowOff>57150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685800</xdr:colOff>
          <xdr:row>40</xdr:row>
          <xdr:rowOff>171450</xdr:rowOff>
        </xdr:from>
        <xdr:to>
          <xdr:col>8</xdr:col>
          <xdr:colOff>314325</xdr:colOff>
          <xdr:row>42</xdr:row>
          <xdr:rowOff>57150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704850</xdr:colOff>
          <xdr:row>36</xdr:row>
          <xdr:rowOff>209550</xdr:rowOff>
        </xdr:from>
        <xdr:to>
          <xdr:col>10</xdr:col>
          <xdr:colOff>304800</xdr:colOff>
          <xdr:row>38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704850</xdr:colOff>
          <xdr:row>37</xdr:row>
          <xdr:rowOff>171450</xdr:rowOff>
        </xdr:from>
        <xdr:to>
          <xdr:col>10</xdr:col>
          <xdr:colOff>304800</xdr:colOff>
          <xdr:row>39</xdr:row>
          <xdr:rowOff>57150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704850</xdr:colOff>
          <xdr:row>38</xdr:row>
          <xdr:rowOff>171450</xdr:rowOff>
        </xdr:from>
        <xdr:to>
          <xdr:col>10</xdr:col>
          <xdr:colOff>304800</xdr:colOff>
          <xdr:row>40</xdr:row>
          <xdr:rowOff>57150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704850</xdr:colOff>
          <xdr:row>39</xdr:row>
          <xdr:rowOff>171450</xdr:rowOff>
        </xdr:from>
        <xdr:to>
          <xdr:col>10</xdr:col>
          <xdr:colOff>304800</xdr:colOff>
          <xdr:row>41</xdr:row>
          <xdr:rowOff>57150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704850</xdr:colOff>
          <xdr:row>40</xdr:row>
          <xdr:rowOff>171450</xdr:rowOff>
        </xdr:from>
        <xdr:to>
          <xdr:col>10</xdr:col>
          <xdr:colOff>304800</xdr:colOff>
          <xdr:row>42</xdr:row>
          <xdr:rowOff>57150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704850</xdr:colOff>
          <xdr:row>36</xdr:row>
          <xdr:rowOff>209550</xdr:rowOff>
        </xdr:from>
        <xdr:to>
          <xdr:col>12</xdr:col>
          <xdr:colOff>304800</xdr:colOff>
          <xdr:row>38</xdr:row>
          <xdr:rowOff>47625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704850</xdr:colOff>
          <xdr:row>37</xdr:row>
          <xdr:rowOff>180975</xdr:rowOff>
        </xdr:from>
        <xdr:to>
          <xdr:col>12</xdr:col>
          <xdr:colOff>304800</xdr:colOff>
          <xdr:row>39</xdr:row>
          <xdr:rowOff>66675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704850</xdr:colOff>
          <xdr:row>38</xdr:row>
          <xdr:rowOff>171450</xdr:rowOff>
        </xdr:from>
        <xdr:to>
          <xdr:col>12</xdr:col>
          <xdr:colOff>304800</xdr:colOff>
          <xdr:row>40</xdr:row>
          <xdr:rowOff>57150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704850</xdr:colOff>
          <xdr:row>39</xdr:row>
          <xdr:rowOff>171450</xdr:rowOff>
        </xdr:from>
        <xdr:to>
          <xdr:col>12</xdr:col>
          <xdr:colOff>304800</xdr:colOff>
          <xdr:row>41</xdr:row>
          <xdr:rowOff>57150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704850</xdr:colOff>
          <xdr:row>40</xdr:row>
          <xdr:rowOff>171450</xdr:rowOff>
        </xdr:from>
        <xdr:to>
          <xdr:col>12</xdr:col>
          <xdr:colOff>304800</xdr:colOff>
          <xdr:row>42</xdr:row>
          <xdr:rowOff>57150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45</xdr:row>
          <xdr:rowOff>209550</xdr:rowOff>
        </xdr:from>
        <xdr:to>
          <xdr:col>5</xdr:col>
          <xdr:colOff>533400</xdr:colOff>
          <xdr:row>47</xdr:row>
          <xdr:rowOff>19050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46</xdr:row>
          <xdr:rowOff>200025</xdr:rowOff>
        </xdr:from>
        <xdr:to>
          <xdr:col>5</xdr:col>
          <xdr:colOff>533400</xdr:colOff>
          <xdr:row>48</xdr:row>
          <xdr:rowOff>9525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47</xdr:row>
          <xdr:rowOff>209550</xdr:rowOff>
        </xdr:from>
        <xdr:to>
          <xdr:col>5</xdr:col>
          <xdr:colOff>533400</xdr:colOff>
          <xdr:row>49</xdr:row>
          <xdr:rowOff>9525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45</xdr:row>
          <xdr:rowOff>209550</xdr:rowOff>
        </xdr:from>
        <xdr:to>
          <xdr:col>6</xdr:col>
          <xdr:colOff>552450</xdr:colOff>
          <xdr:row>47</xdr:row>
          <xdr:rowOff>9525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46</xdr:row>
          <xdr:rowOff>209550</xdr:rowOff>
        </xdr:from>
        <xdr:to>
          <xdr:col>6</xdr:col>
          <xdr:colOff>552450</xdr:colOff>
          <xdr:row>48</xdr:row>
          <xdr:rowOff>19050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47</xdr:row>
          <xdr:rowOff>209550</xdr:rowOff>
        </xdr:from>
        <xdr:to>
          <xdr:col>6</xdr:col>
          <xdr:colOff>552450</xdr:colOff>
          <xdr:row>49</xdr:row>
          <xdr:rowOff>19050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48</xdr:row>
          <xdr:rowOff>200025</xdr:rowOff>
        </xdr:from>
        <xdr:to>
          <xdr:col>5</xdr:col>
          <xdr:colOff>533400</xdr:colOff>
          <xdr:row>50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49</xdr:row>
          <xdr:rowOff>209550</xdr:rowOff>
        </xdr:from>
        <xdr:to>
          <xdr:col>5</xdr:col>
          <xdr:colOff>533400</xdr:colOff>
          <xdr:row>51</xdr:row>
          <xdr:rowOff>9525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48</xdr:row>
          <xdr:rowOff>209550</xdr:rowOff>
        </xdr:from>
        <xdr:to>
          <xdr:col>6</xdr:col>
          <xdr:colOff>552450</xdr:colOff>
          <xdr:row>50</xdr:row>
          <xdr:rowOff>19050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49</xdr:row>
          <xdr:rowOff>209550</xdr:rowOff>
        </xdr:from>
        <xdr:to>
          <xdr:col>6</xdr:col>
          <xdr:colOff>552450</xdr:colOff>
          <xdr:row>51</xdr:row>
          <xdr:rowOff>19050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45</xdr:row>
          <xdr:rowOff>209550</xdr:rowOff>
        </xdr:from>
        <xdr:to>
          <xdr:col>7</xdr:col>
          <xdr:colOff>552450</xdr:colOff>
          <xdr:row>47</xdr:row>
          <xdr:rowOff>9525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46</xdr:row>
          <xdr:rowOff>209550</xdr:rowOff>
        </xdr:from>
        <xdr:to>
          <xdr:col>7</xdr:col>
          <xdr:colOff>552450</xdr:colOff>
          <xdr:row>48</xdr:row>
          <xdr:rowOff>19050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47</xdr:row>
          <xdr:rowOff>209550</xdr:rowOff>
        </xdr:from>
        <xdr:to>
          <xdr:col>7</xdr:col>
          <xdr:colOff>552450</xdr:colOff>
          <xdr:row>49</xdr:row>
          <xdr:rowOff>19050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48</xdr:row>
          <xdr:rowOff>209550</xdr:rowOff>
        </xdr:from>
        <xdr:to>
          <xdr:col>7</xdr:col>
          <xdr:colOff>552450</xdr:colOff>
          <xdr:row>50</xdr:row>
          <xdr:rowOff>19050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49</xdr:row>
          <xdr:rowOff>209550</xdr:rowOff>
        </xdr:from>
        <xdr:to>
          <xdr:col>7</xdr:col>
          <xdr:colOff>552450</xdr:colOff>
          <xdr:row>51</xdr:row>
          <xdr:rowOff>19050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66</xdr:row>
          <xdr:rowOff>133350</xdr:rowOff>
        </xdr:from>
        <xdr:to>
          <xdr:col>8</xdr:col>
          <xdr:colOff>657225</xdr:colOff>
          <xdr:row>68</xdr:row>
          <xdr:rowOff>57150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67</xdr:row>
          <xdr:rowOff>171450</xdr:rowOff>
        </xdr:from>
        <xdr:to>
          <xdr:col>8</xdr:col>
          <xdr:colOff>657225</xdr:colOff>
          <xdr:row>69</xdr:row>
          <xdr:rowOff>47625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68</xdr:row>
          <xdr:rowOff>171450</xdr:rowOff>
        </xdr:from>
        <xdr:to>
          <xdr:col>8</xdr:col>
          <xdr:colOff>628650</xdr:colOff>
          <xdr:row>70</xdr:row>
          <xdr:rowOff>47625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69</xdr:row>
          <xdr:rowOff>171450</xdr:rowOff>
        </xdr:from>
        <xdr:to>
          <xdr:col>8</xdr:col>
          <xdr:colOff>628650</xdr:colOff>
          <xdr:row>71</xdr:row>
          <xdr:rowOff>19050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70</xdr:row>
          <xdr:rowOff>171450</xdr:rowOff>
        </xdr:from>
        <xdr:to>
          <xdr:col>8</xdr:col>
          <xdr:colOff>657225</xdr:colOff>
          <xdr:row>72</xdr:row>
          <xdr:rowOff>47625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71</xdr:row>
          <xdr:rowOff>171450</xdr:rowOff>
        </xdr:from>
        <xdr:to>
          <xdr:col>8</xdr:col>
          <xdr:colOff>657225</xdr:colOff>
          <xdr:row>73</xdr:row>
          <xdr:rowOff>47625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72</xdr:row>
          <xdr:rowOff>171450</xdr:rowOff>
        </xdr:from>
        <xdr:to>
          <xdr:col>8</xdr:col>
          <xdr:colOff>657225</xdr:colOff>
          <xdr:row>74</xdr:row>
          <xdr:rowOff>19050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73</xdr:row>
          <xdr:rowOff>171450</xdr:rowOff>
        </xdr:from>
        <xdr:to>
          <xdr:col>8</xdr:col>
          <xdr:colOff>657225</xdr:colOff>
          <xdr:row>75</xdr:row>
          <xdr:rowOff>47625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74</xdr:row>
          <xdr:rowOff>171450</xdr:rowOff>
        </xdr:from>
        <xdr:to>
          <xdr:col>8</xdr:col>
          <xdr:colOff>657225</xdr:colOff>
          <xdr:row>76</xdr:row>
          <xdr:rowOff>47625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752475</xdr:colOff>
          <xdr:row>83</xdr:row>
          <xdr:rowOff>47625</xdr:rowOff>
        </xdr:from>
        <xdr:to>
          <xdr:col>6</xdr:col>
          <xdr:colOff>333375</xdr:colOff>
          <xdr:row>83</xdr:row>
          <xdr:rowOff>390525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771525</xdr:colOff>
          <xdr:row>86</xdr:row>
          <xdr:rowOff>38100</xdr:rowOff>
        </xdr:from>
        <xdr:to>
          <xdr:col>6</xdr:col>
          <xdr:colOff>361950</xdr:colOff>
          <xdr:row>86</xdr:row>
          <xdr:rowOff>381000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771525</xdr:colOff>
          <xdr:row>85</xdr:row>
          <xdr:rowOff>28575</xdr:rowOff>
        </xdr:from>
        <xdr:to>
          <xdr:col>6</xdr:col>
          <xdr:colOff>371475</xdr:colOff>
          <xdr:row>85</xdr:row>
          <xdr:rowOff>371475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84</xdr:row>
          <xdr:rowOff>28575</xdr:rowOff>
        </xdr:from>
        <xdr:to>
          <xdr:col>6</xdr:col>
          <xdr:colOff>361950</xdr:colOff>
          <xdr:row>84</xdr:row>
          <xdr:rowOff>371475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733425</xdr:colOff>
          <xdr:row>83</xdr:row>
          <xdr:rowOff>47625</xdr:rowOff>
        </xdr:from>
        <xdr:to>
          <xdr:col>8</xdr:col>
          <xdr:colOff>342900</xdr:colOff>
          <xdr:row>83</xdr:row>
          <xdr:rowOff>390525</xdr:rowOff>
        </xdr:to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2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84</xdr:row>
          <xdr:rowOff>28575</xdr:rowOff>
        </xdr:from>
        <xdr:to>
          <xdr:col>8</xdr:col>
          <xdr:colOff>371475</xdr:colOff>
          <xdr:row>84</xdr:row>
          <xdr:rowOff>361950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2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752475</xdr:colOff>
          <xdr:row>85</xdr:row>
          <xdr:rowOff>28575</xdr:rowOff>
        </xdr:from>
        <xdr:to>
          <xdr:col>8</xdr:col>
          <xdr:colOff>390525</xdr:colOff>
          <xdr:row>85</xdr:row>
          <xdr:rowOff>371475</xdr:rowOff>
        </xdr:to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2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752475</xdr:colOff>
          <xdr:row>86</xdr:row>
          <xdr:rowOff>38100</xdr:rowOff>
        </xdr:from>
        <xdr:to>
          <xdr:col>8</xdr:col>
          <xdr:colOff>390525</xdr:colOff>
          <xdr:row>86</xdr:row>
          <xdr:rowOff>381000</xdr:rowOff>
        </xdr:to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2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752475</xdr:colOff>
          <xdr:row>83</xdr:row>
          <xdr:rowOff>47625</xdr:rowOff>
        </xdr:from>
        <xdr:to>
          <xdr:col>10</xdr:col>
          <xdr:colOff>342900</xdr:colOff>
          <xdr:row>83</xdr:row>
          <xdr:rowOff>381000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2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84</xdr:row>
          <xdr:rowOff>28575</xdr:rowOff>
        </xdr:from>
        <xdr:to>
          <xdr:col>10</xdr:col>
          <xdr:colOff>361950</xdr:colOff>
          <xdr:row>84</xdr:row>
          <xdr:rowOff>371475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2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85</xdr:row>
          <xdr:rowOff>28575</xdr:rowOff>
        </xdr:from>
        <xdr:to>
          <xdr:col>10</xdr:col>
          <xdr:colOff>361950</xdr:colOff>
          <xdr:row>85</xdr:row>
          <xdr:rowOff>371475</xdr:rowOff>
        </xdr:to>
        <xdr:sp macro="" textlink="">
          <xdr:nvSpPr>
            <xdr:cNvPr id="4167" name="Check Box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2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86</xdr:row>
          <xdr:rowOff>38100</xdr:rowOff>
        </xdr:from>
        <xdr:to>
          <xdr:col>10</xdr:col>
          <xdr:colOff>361950</xdr:colOff>
          <xdr:row>86</xdr:row>
          <xdr:rowOff>381000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2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752475</xdr:colOff>
          <xdr:row>83</xdr:row>
          <xdr:rowOff>47625</xdr:rowOff>
        </xdr:from>
        <xdr:to>
          <xdr:col>12</xdr:col>
          <xdr:colOff>342900</xdr:colOff>
          <xdr:row>83</xdr:row>
          <xdr:rowOff>381000</xdr:rowOff>
        </xdr:to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2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762000</xdr:colOff>
          <xdr:row>84</xdr:row>
          <xdr:rowOff>38100</xdr:rowOff>
        </xdr:from>
        <xdr:to>
          <xdr:col>12</xdr:col>
          <xdr:colOff>361950</xdr:colOff>
          <xdr:row>84</xdr:row>
          <xdr:rowOff>371475</xdr:rowOff>
        </xdr:to>
        <xdr:sp macro=""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2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771525</xdr:colOff>
          <xdr:row>85</xdr:row>
          <xdr:rowOff>28575</xdr:rowOff>
        </xdr:from>
        <xdr:to>
          <xdr:col>12</xdr:col>
          <xdr:colOff>361950</xdr:colOff>
          <xdr:row>85</xdr:row>
          <xdr:rowOff>371475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2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771525</xdr:colOff>
          <xdr:row>86</xdr:row>
          <xdr:rowOff>38100</xdr:rowOff>
        </xdr:from>
        <xdr:to>
          <xdr:col>12</xdr:col>
          <xdr:colOff>361950</xdr:colOff>
          <xdr:row>86</xdr:row>
          <xdr:rowOff>381000</xdr:rowOff>
        </xdr:to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2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771525</xdr:colOff>
          <xdr:row>91</xdr:row>
          <xdr:rowOff>209550</xdr:rowOff>
        </xdr:from>
        <xdr:to>
          <xdr:col>6</xdr:col>
          <xdr:colOff>361950</xdr:colOff>
          <xdr:row>93</xdr:row>
          <xdr:rowOff>85725</xdr:rowOff>
        </xdr:to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2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771525</xdr:colOff>
          <xdr:row>95</xdr:row>
          <xdr:rowOff>171450</xdr:rowOff>
        </xdr:from>
        <xdr:to>
          <xdr:col>6</xdr:col>
          <xdr:colOff>361950</xdr:colOff>
          <xdr:row>97</xdr:row>
          <xdr:rowOff>57150</xdr:rowOff>
        </xdr:to>
        <xdr:sp macro=""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2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771525</xdr:colOff>
          <xdr:row>94</xdr:row>
          <xdr:rowOff>171450</xdr:rowOff>
        </xdr:from>
        <xdr:to>
          <xdr:col>6</xdr:col>
          <xdr:colOff>371475</xdr:colOff>
          <xdr:row>96</xdr:row>
          <xdr:rowOff>66675</xdr:rowOff>
        </xdr:to>
        <xdr:sp macro="" textlink="">
          <xdr:nvSpPr>
            <xdr:cNvPr id="4175" name="Check Box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2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771525</xdr:colOff>
          <xdr:row>92</xdr:row>
          <xdr:rowOff>171450</xdr:rowOff>
        </xdr:from>
        <xdr:to>
          <xdr:col>6</xdr:col>
          <xdr:colOff>361950</xdr:colOff>
          <xdr:row>94</xdr:row>
          <xdr:rowOff>66675</xdr:rowOff>
        </xdr:to>
        <xdr:sp macro="" textlink="">
          <xdr:nvSpPr>
            <xdr:cNvPr id="4176" name="Check Box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2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790575</xdr:colOff>
          <xdr:row>91</xdr:row>
          <xdr:rowOff>200025</xdr:rowOff>
        </xdr:from>
        <xdr:to>
          <xdr:col>8</xdr:col>
          <xdr:colOff>381000</xdr:colOff>
          <xdr:row>93</xdr:row>
          <xdr:rowOff>66675</xdr:rowOff>
        </xdr:to>
        <xdr:sp macro="" textlink="">
          <xdr:nvSpPr>
            <xdr:cNvPr id="4177" name="Check Box 81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2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790575</xdr:colOff>
          <xdr:row>92</xdr:row>
          <xdr:rowOff>171450</xdr:rowOff>
        </xdr:from>
        <xdr:to>
          <xdr:col>8</xdr:col>
          <xdr:colOff>381000</xdr:colOff>
          <xdr:row>94</xdr:row>
          <xdr:rowOff>57150</xdr:rowOff>
        </xdr:to>
        <xdr:sp macro="" textlink="">
          <xdr:nvSpPr>
            <xdr:cNvPr id="4178" name="Check Box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2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790575</xdr:colOff>
          <xdr:row>94</xdr:row>
          <xdr:rowOff>161925</xdr:rowOff>
        </xdr:from>
        <xdr:to>
          <xdr:col>8</xdr:col>
          <xdr:colOff>361950</xdr:colOff>
          <xdr:row>96</xdr:row>
          <xdr:rowOff>57150</xdr:rowOff>
        </xdr:to>
        <xdr:sp macro="" textlink="">
          <xdr:nvSpPr>
            <xdr:cNvPr id="4179" name="Check Box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2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790575</xdr:colOff>
          <xdr:row>95</xdr:row>
          <xdr:rowOff>161925</xdr:rowOff>
        </xdr:from>
        <xdr:to>
          <xdr:col>8</xdr:col>
          <xdr:colOff>361950</xdr:colOff>
          <xdr:row>97</xdr:row>
          <xdr:rowOff>57150</xdr:rowOff>
        </xdr:to>
        <xdr:sp macro="" textlink="">
          <xdr:nvSpPr>
            <xdr:cNvPr id="4180" name="Check Box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2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91</xdr:row>
          <xdr:rowOff>219075</xdr:rowOff>
        </xdr:from>
        <xdr:to>
          <xdr:col>10</xdr:col>
          <xdr:colOff>361950</xdr:colOff>
          <xdr:row>93</xdr:row>
          <xdr:rowOff>76200</xdr:rowOff>
        </xdr:to>
        <xdr:sp macro="" textlink="">
          <xdr:nvSpPr>
            <xdr:cNvPr id="4181" name="Check Box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2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92</xdr:row>
          <xdr:rowOff>180975</xdr:rowOff>
        </xdr:from>
        <xdr:to>
          <xdr:col>10</xdr:col>
          <xdr:colOff>361950</xdr:colOff>
          <xdr:row>94</xdr:row>
          <xdr:rowOff>66675</xdr:rowOff>
        </xdr:to>
        <xdr:sp macro="" textlink="">
          <xdr:nvSpPr>
            <xdr:cNvPr id="4182" name="Check Box 86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2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94</xdr:row>
          <xdr:rowOff>180975</xdr:rowOff>
        </xdr:from>
        <xdr:to>
          <xdr:col>10</xdr:col>
          <xdr:colOff>361950</xdr:colOff>
          <xdr:row>96</xdr:row>
          <xdr:rowOff>57150</xdr:rowOff>
        </xdr:to>
        <xdr:sp macro="" textlink="">
          <xdr:nvSpPr>
            <xdr:cNvPr id="4183" name="Check Box 87" hidden="1">
              <a:extLst>
                <a:ext uri="{63B3BB69-23CF-44E3-9099-C40C66FF867C}">
                  <a14:compatExt spid="_x0000_s4183"/>
                </a:ext>
                <a:ext uri="{FF2B5EF4-FFF2-40B4-BE49-F238E27FC236}">
                  <a16:creationId xmlns:a16="http://schemas.microsoft.com/office/drawing/2014/main" id="{00000000-0008-0000-0200-00005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95</xdr:row>
          <xdr:rowOff>171450</xdr:rowOff>
        </xdr:from>
        <xdr:to>
          <xdr:col>10</xdr:col>
          <xdr:colOff>361950</xdr:colOff>
          <xdr:row>97</xdr:row>
          <xdr:rowOff>66675</xdr:rowOff>
        </xdr:to>
        <xdr:sp macro="" textlink="">
          <xdr:nvSpPr>
            <xdr:cNvPr id="4184" name="Check Box 88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00000000-0008-0000-0200-00005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771525</xdr:colOff>
          <xdr:row>91</xdr:row>
          <xdr:rowOff>209550</xdr:rowOff>
        </xdr:from>
        <xdr:to>
          <xdr:col>12</xdr:col>
          <xdr:colOff>361950</xdr:colOff>
          <xdr:row>93</xdr:row>
          <xdr:rowOff>57150</xdr:rowOff>
        </xdr:to>
        <xdr:sp macro="" textlink="">
          <xdr:nvSpPr>
            <xdr:cNvPr id="4185" name="Check Box 89" hidden="1">
              <a:extLst>
                <a:ext uri="{63B3BB69-23CF-44E3-9099-C40C66FF867C}">
                  <a14:compatExt spid="_x0000_s4185"/>
                </a:ext>
                <a:ext uri="{FF2B5EF4-FFF2-40B4-BE49-F238E27FC236}">
                  <a16:creationId xmlns:a16="http://schemas.microsoft.com/office/drawing/2014/main" id="{00000000-0008-0000-0200-00005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771525</xdr:colOff>
          <xdr:row>92</xdr:row>
          <xdr:rowOff>190500</xdr:rowOff>
        </xdr:from>
        <xdr:to>
          <xdr:col>12</xdr:col>
          <xdr:colOff>361950</xdr:colOff>
          <xdr:row>94</xdr:row>
          <xdr:rowOff>66675</xdr:rowOff>
        </xdr:to>
        <xdr:sp macro="" textlink="">
          <xdr:nvSpPr>
            <xdr:cNvPr id="4186" name="Check Box 90" hidden="1">
              <a:extLst>
                <a:ext uri="{63B3BB69-23CF-44E3-9099-C40C66FF867C}">
                  <a14:compatExt spid="_x0000_s4186"/>
                </a:ext>
                <a:ext uri="{FF2B5EF4-FFF2-40B4-BE49-F238E27FC236}">
                  <a16:creationId xmlns:a16="http://schemas.microsoft.com/office/drawing/2014/main" id="{00000000-0008-0000-0200-00005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771525</xdr:colOff>
          <xdr:row>94</xdr:row>
          <xdr:rowOff>171450</xdr:rowOff>
        </xdr:from>
        <xdr:to>
          <xdr:col>12</xdr:col>
          <xdr:colOff>361950</xdr:colOff>
          <xdr:row>96</xdr:row>
          <xdr:rowOff>66675</xdr:rowOff>
        </xdr:to>
        <xdr:sp macro="" textlink="">
          <xdr:nvSpPr>
            <xdr:cNvPr id="4187" name="Check Box 91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00000000-0008-0000-02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771525</xdr:colOff>
          <xdr:row>95</xdr:row>
          <xdr:rowOff>171450</xdr:rowOff>
        </xdr:from>
        <xdr:to>
          <xdr:col>12</xdr:col>
          <xdr:colOff>361950</xdr:colOff>
          <xdr:row>97</xdr:row>
          <xdr:rowOff>57150</xdr:rowOff>
        </xdr:to>
        <xdr:sp macro="" textlink="">
          <xdr:nvSpPr>
            <xdr:cNvPr id="4188" name="Check Box 92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00000000-0008-0000-02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771525</xdr:colOff>
          <xdr:row>93</xdr:row>
          <xdr:rowOff>171450</xdr:rowOff>
        </xdr:from>
        <xdr:to>
          <xdr:col>6</xdr:col>
          <xdr:colOff>361950</xdr:colOff>
          <xdr:row>95</xdr:row>
          <xdr:rowOff>57150</xdr:rowOff>
        </xdr:to>
        <xdr:sp macro="" textlink="">
          <xdr:nvSpPr>
            <xdr:cNvPr id="4189" name="Check Box 93" hidden="1">
              <a:extLst>
                <a:ext uri="{63B3BB69-23CF-44E3-9099-C40C66FF867C}">
                  <a14:compatExt spid="_x0000_s4189"/>
                </a:ext>
                <a:ext uri="{FF2B5EF4-FFF2-40B4-BE49-F238E27FC236}">
                  <a16:creationId xmlns:a16="http://schemas.microsoft.com/office/drawing/2014/main" id="{00000000-0008-0000-0200-00005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790575</xdr:colOff>
          <xdr:row>93</xdr:row>
          <xdr:rowOff>161925</xdr:rowOff>
        </xdr:from>
        <xdr:to>
          <xdr:col>8</xdr:col>
          <xdr:colOff>371475</xdr:colOff>
          <xdr:row>95</xdr:row>
          <xdr:rowOff>57150</xdr:rowOff>
        </xdr:to>
        <xdr:sp macro="" textlink="">
          <xdr:nvSpPr>
            <xdr:cNvPr id="4190" name="Check Box 94" hidden="1">
              <a:extLst>
                <a:ext uri="{63B3BB69-23CF-44E3-9099-C40C66FF867C}">
                  <a14:compatExt spid="_x0000_s4190"/>
                </a:ext>
                <a:ext uri="{FF2B5EF4-FFF2-40B4-BE49-F238E27FC236}">
                  <a16:creationId xmlns:a16="http://schemas.microsoft.com/office/drawing/2014/main" id="{00000000-0008-0000-0200-00005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93</xdr:row>
          <xdr:rowOff>180975</xdr:rowOff>
        </xdr:from>
        <xdr:to>
          <xdr:col>10</xdr:col>
          <xdr:colOff>381000</xdr:colOff>
          <xdr:row>95</xdr:row>
          <xdr:rowOff>66675</xdr:rowOff>
        </xdr:to>
        <xdr:sp macro="" textlink="">
          <xdr:nvSpPr>
            <xdr:cNvPr id="4191" name="Check Box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2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771525</xdr:colOff>
          <xdr:row>93</xdr:row>
          <xdr:rowOff>180975</xdr:rowOff>
        </xdr:from>
        <xdr:to>
          <xdr:col>12</xdr:col>
          <xdr:colOff>361950</xdr:colOff>
          <xdr:row>95</xdr:row>
          <xdr:rowOff>57150</xdr:rowOff>
        </xdr:to>
        <xdr:sp macro="" textlink="">
          <xdr:nvSpPr>
            <xdr:cNvPr id="4192" name="Check Box 96" hidden="1">
              <a:extLst>
                <a:ext uri="{63B3BB69-23CF-44E3-9099-C40C66FF867C}">
                  <a14:compatExt spid="_x0000_s4192"/>
                </a:ext>
                <a:ext uri="{FF2B5EF4-FFF2-40B4-BE49-F238E27FC236}">
                  <a16:creationId xmlns:a16="http://schemas.microsoft.com/office/drawing/2014/main" id="{00000000-0008-0000-0200-00006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771525</xdr:colOff>
          <xdr:row>101</xdr:row>
          <xdr:rowOff>238125</xdr:rowOff>
        </xdr:from>
        <xdr:to>
          <xdr:col>6</xdr:col>
          <xdr:colOff>361950</xdr:colOff>
          <xdr:row>103</xdr:row>
          <xdr:rowOff>66675</xdr:rowOff>
        </xdr:to>
        <xdr:sp macro="" textlink="">
          <xdr:nvSpPr>
            <xdr:cNvPr id="4193" name="Check Box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2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771525</xdr:colOff>
          <xdr:row>105</xdr:row>
          <xdr:rowOff>171450</xdr:rowOff>
        </xdr:from>
        <xdr:to>
          <xdr:col>6</xdr:col>
          <xdr:colOff>361950</xdr:colOff>
          <xdr:row>107</xdr:row>
          <xdr:rowOff>57150</xdr:rowOff>
        </xdr:to>
        <xdr:sp macro="" textlink="">
          <xdr:nvSpPr>
            <xdr:cNvPr id="4194" name="Check Box 98" hidden="1">
              <a:extLst>
                <a:ext uri="{63B3BB69-23CF-44E3-9099-C40C66FF867C}">
                  <a14:compatExt spid="_x0000_s4194"/>
                </a:ext>
                <a:ext uri="{FF2B5EF4-FFF2-40B4-BE49-F238E27FC236}">
                  <a16:creationId xmlns:a16="http://schemas.microsoft.com/office/drawing/2014/main" id="{00000000-0008-0000-0200-00006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771525</xdr:colOff>
          <xdr:row>104</xdr:row>
          <xdr:rowOff>171450</xdr:rowOff>
        </xdr:from>
        <xdr:to>
          <xdr:col>6</xdr:col>
          <xdr:colOff>371475</xdr:colOff>
          <xdr:row>106</xdr:row>
          <xdr:rowOff>57150</xdr:rowOff>
        </xdr:to>
        <xdr:sp macro="" textlink="">
          <xdr:nvSpPr>
            <xdr:cNvPr id="4195" name="Check Box 99" hidden="1">
              <a:extLst>
                <a:ext uri="{63B3BB69-23CF-44E3-9099-C40C66FF867C}">
                  <a14:compatExt spid="_x0000_s4195"/>
                </a:ext>
                <a:ext uri="{FF2B5EF4-FFF2-40B4-BE49-F238E27FC236}">
                  <a16:creationId xmlns:a16="http://schemas.microsoft.com/office/drawing/2014/main" id="{00000000-0008-0000-0200-00006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771525</xdr:colOff>
          <xdr:row>102</xdr:row>
          <xdr:rowOff>171450</xdr:rowOff>
        </xdr:from>
        <xdr:to>
          <xdr:col>6</xdr:col>
          <xdr:colOff>361950</xdr:colOff>
          <xdr:row>104</xdr:row>
          <xdr:rowOff>66675</xdr:rowOff>
        </xdr:to>
        <xdr:sp macro="" textlink="">
          <xdr:nvSpPr>
            <xdr:cNvPr id="4196" name="Check Box 100" hidden="1">
              <a:extLst>
                <a:ext uri="{63B3BB69-23CF-44E3-9099-C40C66FF867C}">
                  <a14:compatExt spid="_x0000_s4196"/>
                </a:ext>
                <a:ext uri="{FF2B5EF4-FFF2-40B4-BE49-F238E27FC236}">
                  <a16:creationId xmlns:a16="http://schemas.microsoft.com/office/drawing/2014/main" id="{00000000-0008-0000-0200-00006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781050</xdr:colOff>
          <xdr:row>101</xdr:row>
          <xdr:rowOff>238125</xdr:rowOff>
        </xdr:from>
        <xdr:to>
          <xdr:col>8</xdr:col>
          <xdr:colOff>371475</xdr:colOff>
          <xdr:row>103</xdr:row>
          <xdr:rowOff>66675</xdr:rowOff>
        </xdr:to>
        <xdr:sp macro="" textlink="">
          <xdr:nvSpPr>
            <xdr:cNvPr id="4197" name="Check Box 101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00000000-0008-0000-0200-00006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781050</xdr:colOff>
          <xdr:row>102</xdr:row>
          <xdr:rowOff>171450</xdr:rowOff>
        </xdr:from>
        <xdr:to>
          <xdr:col>8</xdr:col>
          <xdr:colOff>371475</xdr:colOff>
          <xdr:row>104</xdr:row>
          <xdr:rowOff>57150</xdr:rowOff>
        </xdr:to>
        <xdr:sp macro="" textlink="">
          <xdr:nvSpPr>
            <xdr:cNvPr id="4198" name="Check Box 102" hidden="1">
              <a:extLst>
                <a:ext uri="{63B3BB69-23CF-44E3-9099-C40C66FF867C}">
                  <a14:compatExt spid="_x0000_s4198"/>
                </a:ext>
                <a:ext uri="{FF2B5EF4-FFF2-40B4-BE49-F238E27FC236}">
                  <a16:creationId xmlns:a16="http://schemas.microsoft.com/office/drawing/2014/main" id="{00000000-0008-0000-0200-00006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781050</xdr:colOff>
          <xdr:row>104</xdr:row>
          <xdr:rowOff>161925</xdr:rowOff>
        </xdr:from>
        <xdr:to>
          <xdr:col>8</xdr:col>
          <xdr:colOff>371475</xdr:colOff>
          <xdr:row>106</xdr:row>
          <xdr:rowOff>57150</xdr:rowOff>
        </xdr:to>
        <xdr:sp macro="" textlink="">
          <xdr:nvSpPr>
            <xdr:cNvPr id="4199" name="Check Box 103" hidden="1">
              <a:extLst>
                <a:ext uri="{63B3BB69-23CF-44E3-9099-C40C66FF867C}">
                  <a14:compatExt spid="_x0000_s4199"/>
                </a:ext>
                <a:ext uri="{FF2B5EF4-FFF2-40B4-BE49-F238E27FC236}">
                  <a16:creationId xmlns:a16="http://schemas.microsoft.com/office/drawing/2014/main" id="{00000000-0008-0000-0200-00006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781050</xdr:colOff>
          <xdr:row>105</xdr:row>
          <xdr:rowOff>161925</xdr:rowOff>
        </xdr:from>
        <xdr:to>
          <xdr:col>8</xdr:col>
          <xdr:colOff>371475</xdr:colOff>
          <xdr:row>107</xdr:row>
          <xdr:rowOff>57150</xdr:rowOff>
        </xdr:to>
        <xdr:sp macro="" textlink="">
          <xdr:nvSpPr>
            <xdr:cNvPr id="4200" name="Check Box 104" hidden="1">
              <a:extLst>
                <a:ext uri="{63B3BB69-23CF-44E3-9099-C40C66FF867C}">
                  <a14:compatExt spid="_x0000_s4200"/>
                </a:ext>
                <a:ext uri="{FF2B5EF4-FFF2-40B4-BE49-F238E27FC236}">
                  <a16:creationId xmlns:a16="http://schemas.microsoft.com/office/drawing/2014/main" id="{00000000-0008-0000-0200-00006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752475</xdr:colOff>
          <xdr:row>101</xdr:row>
          <xdr:rowOff>238125</xdr:rowOff>
        </xdr:from>
        <xdr:to>
          <xdr:col>10</xdr:col>
          <xdr:colOff>342900</xdr:colOff>
          <xdr:row>103</xdr:row>
          <xdr:rowOff>47625</xdr:rowOff>
        </xdr:to>
        <xdr:sp macro="" textlink="">
          <xdr:nvSpPr>
            <xdr:cNvPr id="4201" name="Check Box 105" hidden="1">
              <a:extLst>
                <a:ext uri="{63B3BB69-23CF-44E3-9099-C40C66FF867C}">
                  <a14:compatExt spid="_x0000_s4201"/>
                </a:ext>
                <a:ext uri="{FF2B5EF4-FFF2-40B4-BE49-F238E27FC236}">
                  <a16:creationId xmlns:a16="http://schemas.microsoft.com/office/drawing/2014/main" id="{00000000-0008-0000-0200-00006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752475</xdr:colOff>
          <xdr:row>102</xdr:row>
          <xdr:rowOff>180975</xdr:rowOff>
        </xdr:from>
        <xdr:to>
          <xdr:col>10</xdr:col>
          <xdr:colOff>342900</xdr:colOff>
          <xdr:row>104</xdr:row>
          <xdr:rowOff>66675</xdr:rowOff>
        </xdr:to>
        <xdr:sp macro="" textlink="">
          <xdr:nvSpPr>
            <xdr:cNvPr id="4202" name="Check Box 106" hidden="1">
              <a:extLst>
                <a:ext uri="{63B3BB69-23CF-44E3-9099-C40C66FF867C}">
                  <a14:compatExt spid="_x0000_s4202"/>
                </a:ext>
                <a:ext uri="{FF2B5EF4-FFF2-40B4-BE49-F238E27FC236}">
                  <a16:creationId xmlns:a16="http://schemas.microsoft.com/office/drawing/2014/main" id="{00000000-0008-0000-0200-00006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752475</xdr:colOff>
          <xdr:row>104</xdr:row>
          <xdr:rowOff>171450</xdr:rowOff>
        </xdr:from>
        <xdr:to>
          <xdr:col>10</xdr:col>
          <xdr:colOff>342900</xdr:colOff>
          <xdr:row>106</xdr:row>
          <xdr:rowOff>66675</xdr:rowOff>
        </xdr:to>
        <xdr:sp macro="" textlink="">
          <xdr:nvSpPr>
            <xdr:cNvPr id="4203" name="Check Box 107" hidden="1">
              <a:extLst>
                <a:ext uri="{63B3BB69-23CF-44E3-9099-C40C66FF867C}">
                  <a14:compatExt spid="_x0000_s4203"/>
                </a:ext>
                <a:ext uri="{FF2B5EF4-FFF2-40B4-BE49-F238E27FC236}">
                  <a16:creationId xmlns:a16="http://schemas.microsoft.com/office/drawing/2014/main" id="{00000000-0008-0000-0200-00006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752475</xdr:colOff>
          <xdr:row>105</xdr:row>
          <xdr:rowOff>171450</xdr:rowOff>
        </xdr:from>
        <xdr:to>
          <xdr:col>10</xdr:col>
          <xdr:colOff>342900</xdr:colOff>
          <xdr:row>107</xdr:row>
          <xdr:rowOff>66675</xdr:rowOff>
        </xdr:to>
        <xdr:sp macro="" textlink="">
          <xdr:nvSpPr>
            <xdr:cNvPr id="4204" name="Check Box 108" hidden="1">
              <a:extLst>
                <a:ext uri="{63B3BB69-23CF-44E3-9099-C40C66FF867C}">
                  <a14:compatExt spid="_x0000_s4204"/>
                </a:ext>
                <a:ext uri="{FF2B5EF4-FFF2-40B4-BE49-F238E27FC236}">
                  <a16:creationId xmlns:a16="http://schemas.microsoft.com/office/drawing/2014/main" id="{00000000-0008-0000-0200-00006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771525</xdr:colOff>
          <xdr:row>101</xdr:row>
          <xdr:rowOff>238125</xdr:rowOff>
        </xdr:from>
        <xdr:to>
          <xdr:col>12</xdr:col>
          <xdr:colOff>361950</xdr:colOff>
          <xdr:row>103</xdr:row>
          <xdr:rowOff>47625</xdr:rowOff>
        </xdr:to>
        <xdr:sp macro="" textlink="">
          <xdr:nvSpPr>
            <xdr:cNvPr id="4205" name="Check Box 109" hidden="1">
              <a:extLst>
                <a:ext uri="{63B3BB69-23CF-44E3-9099-C40C66FF867C}">
                  <a14:compatExt spid="_x0000_s4205"/>
                </a:ext>
                <a:ext uri="{FF2B5EF4-FFF2-40B4-BE49-F238E27FC236}">
                  <a16:creationId xmlns:a16="http://schemas.microsoft.com/office/drawing/2014/main" id="{00000000-0008-0000-0200-00006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771525</xdr:colOff>
          <xdr:row>102</xdr:row>
          <xdr:rowOff>190500</xdr:rowOff>
        </xdr:from>
        <xdr:to>
          <xdr:col>12</xdr:col>
          <xdr:colOff>361950</xdr:colOff>
          <xdr:row>104</xdr:row>
          <xdr:rowOff>66675</xdr:rowOff>
        </xdr:to>
        <xdr:sp macro="" textlink="">
          <xdr:nvSpPr>
            <xdr:cNvPr id="4206" name="Check Box 110" hidden="1">
              <a:extLst>
                <a:ext uri="{63B3BB69-23CF-44E3-9099-C40C66FF867C}">
                  <a14:compatExt spid="_x0000_s4206"/>
                </a:ext>
                <a:ext uri="{FF2B5EF4-FFF2-40B4-BE49-F238E27FC236}">
                  <a16:creationId xmlns:a16="http://schemas.microsoft.com/office/drawing/2014/main" id="{00000000-0008-0000-0200-00006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771525</xdr:colOff>
          <xdr:row>104</xdr:row>
          <xdr:rowOff>171450</xdr:rowOff>
        </xdr:from>
        <xdr:to>
          <xdr:col>12</xdr:col>
          <xdr:colOff>361950</xdr:colOff>
          <xdr:row>106</xdr:row>
          <xdr:rowOff>57150</xdr:rowOff>
        </xdr:to>
        <xdr:sp macro="" textlink="">
          <xdr:nvSpPr>
            <xdr:cNvPr id="4207" name="Check Box 111" hidden="1">
              <a:extLst>
                <a:ext uri="{63B3BB69-23CF-44E3-9099-C40C66FF867C}">
                  <a14:compatExt spid="_x0000_s4207"/>
                </a:ext>
                <a:ext uri="{FF2B5EF4-FFF2-40B4-BE49-F238E27FC236}">
                  <a16:creationId xmlns:a16="http://schemas.microsoft.com/office/drawing/2014/main" id="{00000000-0008-0000-0200-00006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771525</xdr:colOff>
          <xdr:row>105</xdr:row>
          <xdr:rowOff>171450</xdr:rowOff>
        </xdr:from>
        <xdr:to>
          <xdr:col>12</xdr:col>
          <xdr:colOff>361950</xdr:colOff>
          <xdr:row>107</xdr:row>
          <xdr:rowOff>57150</xdr:rowOff>
        </xdr:to>
        <xdr:sp macro="" textlink="">
          <xdr:nvSpPr>
            <xdr:cNvPr id="4208" name="Check Box 112" hidden="1">
              <a:extLst>
                <a:ext uri="{63B3BB69-23CF-44E3-9099-C40C66FF867C}">
                  <a14:compatExt spid="_x0000_s4208"/>
                </a:ext>
                <a:ext uri="{FF2B5EF4-FFF2-40B4-BE49-F238E27FC236}">
                  <a16:creationId xmlns:a16="http://schemas.microsoft.com/office/drawing/2014/main" id="{00000000-0008-0000-0200-00007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771525</xdr:colOff>
          <xdr:row>103</xdr:row>
          <xdr:rowOff>171450</xdr:rowOff>
        </xdr:from>
        <xdr:to>
          <xdr:col>6</xdr:col>
          <xdr:colOff>361950</xdr:colOff>
          <xdr:row>105</xdr:row>
          <xdr:rowOff>66675</xdr:rowOff>
        </xdr:to>
        <xdr:sp macro="" textlink="">
          <xdr:nvSpPr>
            <xdr:cNvPr id="4209" name="Check Box 113" hidden="1">
              <a:extLst>
                <a:ext uri="{63B3BB69-23CF-44E3-9099-C40C66FF867C}">
                  <a14:compatExt spid="_x0000_s4209"/>
                </a:ext>
                <a:ext uri="{FF2B5EF4-FFF2-40B4-BE49-F238E27FC236}">
                  <a16:creationId xmlns:a16="http://schemas.microsoft.com/office/drawing/2014/main" id="{00000000-0008-0000-0200-00007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781050</xdr:colOff>
          <xdr:row>103</xdr:row>
          <xdr:rowOff>171450</xdr:rowOff>
        </xdr:from>
        <xdr:to>
          <xdr:col>8</xdr:col>
          <xdr:colOff>381000</xdr:colOff>
          <xdr:row>105</xdr:row>
          <xdr:rowOff>57150</xdr:rowOff>
        </xdr:to>
        <xdr:sp macro="" textlink="">
          <xdr:nvSpPr>
            <xdr:cNvPr id="4210" name="Check Box 114" hidden="1">
              <a:extLst>
                <a:ext uri="{63B3BB69-23CF-44E3-9099-C40C66FF867C}">
                  <a14:compatExt spid="_x0000_s4210"/>
                </a:ext>
                <a:ext uri="{FF2B5EF4-FFF2-40B4-BE49-F238E27FC236}">
                  <a16:creationId xmlns:a16="http://schemas.microsoft.com/office/drawing/2014/main" id="{00000000-0008-0000-0200-00007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752475</xdr:colOff>
          <xdr:row>103</xdr:row>
          <xdr:rowOff>180975</xdr:rowOff>
        </xdr:from>
        <xdr:to>
          <xdr:col>10</xdr:col>
          <xdr:colOff>371475</xdr:colOff>
          <xdr:row>105</xdr:row>
          <xdr:rowOff>57150</xdr:rowOff>
        </xdr:to>
        <xdr:sp macro="" textlink="">
          <xdr:nvSpPr>
            <xdr:cNvPr id="4211" name="Check Box 115" hidden="1">
              <a:extLst>
                <a:ext uri="{63B3BB69-23CF-44E3-9099-C40C66FF867C}">
                  <a14:compatExt spid="_x0000_s4211"/>
                </a:ext>
                <a:ext uri="{FF2B5EF4-FFF2-40B4-BE49-F238E27FC236}">
                  <a16:creationId xmlns:a16="http://schemas.microsoft.com/office/drawing/2014/main" id="{00000000-0008-0000-0200-00007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771525</xdr:colOff>
          <xdr:row>103</xdr:row>
          <xdr:rowOff>171450</xdr:rowOff>
        </xdr:from>
        <xdr:to>
          <xdr:col>12</xdr:col>
          <xdr:colOff>361950</xdr:colOff>
          <xdr:row>105</xdr:row>
          <xdr:rowOff>66675</xdr:rowOff>
        </xdr:to>
        <xdr:sp macro="" textlink="">
          <xdr:nvSpPr>
            <xdr:cNvPr id="4212" name="Check Box 116" hidden="1">
              <a:extLst>
                <a:ext uri="{63B3BB69-23CF-44E3-9099-C40C66FF867C}">
                  <a14:compatExt spid="_x0000_s4212"/>
                </a:ext>
                <a:ext uri="{FF2B5EF4-FFF2-40B4-BE49-F238E27FC236}">
                  <a16:creationId xmlns:a16="http://schemas.microsoft.com/office/drawing/2014/main" id="{00000000-0008-0000-0200-00007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2</xdr:col>
      <xdr:colOff>602192</xdr:colOff>
      <xdr:row>2</xdr:row>
      <xdr:rowOff>28575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29A8E24A-324A-45C9-8C48-1831447E5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6675"/>
          <a:ext cx="2097617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7.xml"/><Relationship Id="rId18" Type="http://schemas.openxmlformats.org/officeDocument/2006/relationships/ctrlProp" Target="../ctrlProps/ctrlProp112.xml"/><Relationship Id="rId26" Type="http://schemas.openxmlformats.org/officeDocument/2006/relationships/ctrlProp" Target="../ctrlProps/ctrlProp120.xml"/><Relationship Id="rId39" Type="http://schemas.openxmlformats.org/officeDocument/2006/relationships/ctrlProp" Target="../ctrlProps/ctrlProp133.xml"/><Relationship Id="rId21" Type="http://schemas.openxmlformats.org/officeDocument/2006/relationships/ctrlProp" Target="../ctrlProps/ctrlProp115.xml"/><Relationship Id="rId34" Type="http://schemas.openxmlformats.org/officeDocument/2006/relationships/ctrlProp" Target="../ctrlProps/ctrlProp128.xml"/><Relationship Id="rId42" Type="http://schemas.openxmlformats.org/officeDocument/2006/relationships/ctrlProp" Target="../ctrlProps/ctrlProp136.xml"/><Relationship Id="rId47" Type="http://schemas.openxmlformats.org/officeDocument/2006/relationships/ctrlProp" Target="../ctrlProps/ctrlProp141.xml"/><Relationship Id="rId50" Type="http://schemas.openxmlformats.org/officeDocument/2006/relationships/ctrlProp" Target="../ctrlProps/ctrlProp144.xml"/><Relationship Id="rId55" Type="http://schemas.openxmlformats.org/officeDocument/2006/relationships/ctrlProp" Target="../ctrlProps/ctrlProp149.xml"/><Relationship Id="rId63" Type="http://schemas.openxmlformats.org/officeDocument/2006/relationships/ctrlProp" Target="../ctrlProps/ctrlProp157.xml"/><Relationship Id="rId7" Type="http://schemas.openxmlformats.org/officeDocument/2006/relationships/ctrlProp" Target="../ctrlProps/ctrlProp10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10.xml"/><Relationship Id="rId29" Type="http://schemas.openxmlformats.org/officeDocument/2006/relationships/ctrlProp" Target="../ctrlProps/ctrlProp123.xml"/><Relationship Id="rId11" Type="http://schemas.openxmlformats.org/officeDocument/2006/relationships/ctrlProp" Target="../ctrlProps/ctrlProp105.xml"/><Relationship Id="rId24" Type="http://schemas.openxmlformats.org/officeDocument/2006/relationships/ctrlProp" Target="../ctrlProps/ctrlProp118.xml"/><Relationship Id="rId32" Type="http://schemas.openxmlformats.org/officeDocument/2006/relationships/ctrlProp" Target="../ctrlProps/ctrlProp126.xml"/><Relationship Id="rId37" Type="http://schemas.openxmlformats.org/officeDocument/2006/relationships/ctrlProp" Target="../ctrlProps/ctrlProp131.xml"/><Relationship Id="rId40" Type="http://schemas.openxmlformats.org/officeDocument/2006/relationships/ctrlProp" Target="../ctrlProps/ctrlProp134.xml"/><Relationship Id="rId45" Type="http://schemas.openxmlformats.org/officeDocument/2006/relationships/ctrlProp" Target="../ctrlProps/ctrlProp139.xml"/><Relationship Id="rId53" Type="http://schemas.openxmlformats.org/officeDocument/2006/relationships/ctrlProp" Target="../ctrlProps/ctrlProp147.xml"/><Relationship Id="rId58" Type="http://schemas.openxmlformats.org/officeDocument/2006/relationships/ctrlProp" Target="../ctrlProps/ctrlProp152.xml"/><Relationship Id="rId5" Type="http://schemas.openxmlformats.org/officeDocument/2006/relationships/ctrlProp" Target="../ctrlProps/ctrlProp99.xml"/><Relationship Id="rId61" Type="http://schemas.openxmlformats.org/officeDocument/2006/relationships/ctrlProp" Target="../ctrlProps/ctrlProp155.xml"/><Relationship Id="rId19" Type="http://schemas.openxmlformats.org/officeDocument/2006/relationships/ctrlProp" Target="../ctrlProps/ctrlProp113.xml"/><Relationship Id="rId14" Type="http://schemas.openxmlformats.org/officeDocument/2006/relationships/ctrlProp" Target="../ctrlProps/ctrlProp108.xml"/><Relationship Id="rId22" Type="http://schemas.openxmlformats.org/officeDocument/2006/relationships/ctrlProp" Target="../ctrlProps/ctrlProp116.xml"/><Relationship Id="rId27" Type="http://schemas.openxmlformats.org/officeDocument/2006/relationships/ctrlProp" Target="../ctrlProps/ctrlProp121.xml"/><Relationship Id="rId30" Type="http://schemas.openxmlformats.org/officeDocument/2006/relationships/ctrlProp" Target="../ctrlProps/ctrlProp124.xml"/><Relationship Id="rId35" Type="http://schemas.openxmlformats.org/officeDocument/2006/relationships/ctrlProp" Target="../ctrlProps/ctrlProp129.xml"/><Relationship Id="rId43" Type="http://schemas.openxmlformats.org/officeDocument/2006/relationships/ctrlProp" Target="../ctrlProps/ctrlProp137.xml"/><Relationship Id="rId48" Type="http://schemas.openxmlformats.org/officeDocument/2006/relationships/ctrlProp" Target="../ctrlProps/ctrlProp142.xml"/><Relationship Id="rId56" Type="http://schemas.openxmlformats.org/officeDocument/2006/relationships/ctrlProp" Target="../ctrlProps/ctrlProp150.xml"/><Relationship Id="rId64" Type="http://schemas.openxmlformats.org/officeDocument/2006/relationships/ctrlProp" Target="../ctrlProps/ctrlProp158.xml"/><Relationship Id="rId8" Type="http://schemas.openxmlformats.org/officeDocument/2006/relationships/ctrlProp" Target="../ctrlProps/ctrlProp102.xml"/><Relationship Id="rId51" Type="http://schemas.openxmlformats.org/officeDocument/2006/relationships/ctrlProp" Target="../ctrlProps/ctrlProp145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106.xml"/><Relationship Id="rId17" Type="http://schemas.openxmlformats.org/officeDocument/2006/relationships/ctrlProp" Target="../ctrlProps/ctrlProp111.xml"/><Relationship Id="rId25" Type="http://schemas.openxmlformats.org/officeDocument/2006/relationships/ctrlProp" Target="../ctrlProps/ctrlProp119.xml"/><Relationship Id="rId33" Type="http://schemas.openxmlformats.org/officeDocument/2006/relationships/ctrlProp" Target="../ctrlProps/ctrlProp127.xml"/><Relationship Id="rId38" Type="http://schemas.openxmlformats.org/officeDocument/2006/relationships/ctrlProp" Target="../ctrlProps/ctrlProp132.xml"/><Relationship Id="rId46" Type="http://schemas.openxmlformats.org/officeDocument/2006/relationships/ctrlProp" Target="../ctrlProps/ctrlProp140.xml"/><Relationship Id="rId59" Type="http://schemas.openxmlformats.org/officeDocument/2006/relationships/ctrlProp" Target="../ctrlProps/ctrlProp153.xml"/><Relationship Id="rId20" Type="http://schemas.openxmlformats.org/officeDocument/2006/relationships/ctrlProp" Target="../ctrlProps/ctrlProp114.xml"/><Relationship Id="rId41" Type="http://schemas.openxmlformats.org/officeDocument/2006/relationships/ctrlProp" Target="../ctrlProps/ctrlProp135.xml"/><Relationship Id="rId54" Type="http://schemas.openxmlformats.org/officeDocument/2006/relationships/ctrlProp" Target="../ctrlProps/ctrlProp148.xml"/><Relationship Id="rId62" Type="http://schemas.openxmlformats.org/officeDocument/2006/relationships/ctrlProp" Target="../ctrlProps/ctrlProp15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0.xml"/><Relationship Id="rId15" Type="http://schemas.openxmlformats.org/officeDocument/2006/relationships/ctrlProp" Target="../ctrlProps/ctrlProp109.xml"/><Relationship Id="rId23" Type="http://schemas.openxmlformats.org/officeDocument/2006/relationships/ctrlProp" Target="../ctrlProps/ctrlProp117.xml"/><Relationship Id="rId28" Type="http://schemas.openxmlformats.org/officeDocument/2006/relationships/ctrlProp" Target="../ctrlProps/ctrlProp122.xml"/><Relationship Id="rId36" Type="http://schemas.openxmlformats.org/officeDocument/2006/relationships/ctrlProp" Target="../ctrlProps/ctrlProp130.xml"/><Relationship Id="rId49" Type="http://schemas.openxmlformats.org/officeDocument/2006/relationships/ctrlProp" Target="../ctrlProps/ctrlProp143.xml"/><Relationship Id="rId57" Type="http://schemas.openxmlformats.org/officeDocument/2006/relationships/ctrlProp" Target="../ctrlProps/ctrlProp151.xml"/><Relationship Id="rId10" Type="http://schemas.openxmlformats.org/officeDocument/2006/relationships/ctrlProp" Target="../ctrlProps/ctrlProp104.xml"/><Relationship Id="rId31" Type="http://schemas.openxmlformats.org/officeDocument/2006/relationships/ctrlProp" Target="../ctrlProps/ctrlProp125.xml"/><Relationship Id="rId44" Type="http://schemas.openxmlformats.org/officeDocument/2006/relationships/ctrlProp" Target="../ctrlProps/ctrlProp138.xml"/><Relationship Id="rId52" Type="http://schemas.openxmlformats.org/officeDocument/2006/relationships/ctrlProp" Target="../ctrlProps/ctrlProp146.xml"/><Relationship Id="rId60" Type="http://schemas.openxmlformats.org/officeDocument/2006/relationships/ctrlProp" Target="../ctrlProps/ctrlProp154.xml"/><Relationship Id="rId4" Type="http://schemas.openxmlformats.org/officeDocument/2006/relationships/ctrlProp" Target="../ctrlProps/ctrlProp98.xml"/><Relationship Id="rId9" Type="http://schemas.openxmlformats.org/officeDocument/2006/relationships/ctrlProp" Target="../ctrlProps/ctrlProp103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81.xml"/><Relationship Id="rId117" Type="http://schemas.openxmlformats.org/officeDocument/2006/relationships/ctrlProp" Target="../ctrlProps/ctrlProp272.xml"/><Relationship Id="rId21" Type="http://schemas.openxmlformats.org/officeDocument/2006/relationships/ctrlProp" Target="../ctrlProps/ctrlProp176.xml"/><Relationship Id="rId42" Type="http://schemas.openxmlformats.org/officeDocument/2006/relationships/ctrlProp" Target="../ctrlProps/ctrlProp197.xml"/><Relationship Id="rId47" Type="http://schemas.openxmlformats.org/officeDocument/2006/relationships/ctrlProp" Target="../ctrlProps/ctrlProp202.xml"/><Relationship Id="rId63" Type="http://schemas.openxmlformats.org/officeDocument/2006/relationships/ctrlProp" Target="../ctrlProps/ctrlProp218.xml"/><Relationship Id="rId68" Type="http://schemas.openxmlformats.org/officeDocument/2006/relationships/ctrlProp" Target="../ctrlProps/ctrlProp223.xml"/><Relationship Id="rId84" Type="http://schemas.openxmlformats.org/officeDocument/2006/relationships/ctrlProp" Target="../ctrlProps/ctrlProp239.xml"/><Relationship Id="rId89" Type="http://schemas.openxmlformats.org/officeDocument/2006/relationships/ctrlProp" Target="../ctrlProps/ctrlProp244.xml"/><Relationship Id="rId112" Type="http://schemas.openxmlformats.org/officeDocument/2006/relationships/ctrlProp" Target="../ctrlProps/ctrlProp267.xml"/><Relationship Id="rId16" Type="http://schemas.openxmlformats.org/officeDocument/2006/relationships/ctrlProp" Target="../ctrlProps/ctrlProp171.xml"/><Relationship Id="rId107" Type="http://schemas.openxmlformats.org/officeDocument/2006/relationships/ctrlProp" Target="../ctrlProps/ctrlProp262.xml"/><Relationship Id="rId11" Type="http://schemas.openxmlformats.org/officeDocument/2006/relationships/ctrlProp" Target="../ctrlProps/ctrlProp166.xml"/><Relationship Id="rId32" Type="http://schemas.openxmlformats.org/officeDocument/2006/relationships/ctrlProp" Target="../ctrlProps/ctrlProp187.xml"/><Relationship Id="rId37" Type="http://schemas.openxmlformats.org/officeDocument/2006/relationships/ctrlProp" Target="../ctrlProps/ctrlProp192.xml"/><Relationship Id="rId53" Type="http://schemas.openxmlformats.org/officeDocument/2006/relationships/ctrlProp" Target="../ctrlProps/ctrlProp208.xml"/><Relationship Id="rId58" Type="http://schemas.openxmlformats.org/officeDocument/2006/relationships/ctrlProp" Target="../ctrlProps/ctrlProp213.xml"/><Relationship Id="rId74" Type="http://schemas.openxmlformats.org/officeDocument/2006/relationships/ctrlProp" Target="../ctrlProps/ctrlProp229.xml"/><Relationship Id="rId79" Type="http://schemas.openxmlformats.org/officeDocument/2006/relationships/ctrlProp" Target="../ctrlProps/ctrlProp234.xml"/><Relationship Id="rId102" Type="http://schemas.openxmlformats.org/officeDocument/2006/relationships/ctrlProp" Target="../ctrlProps/ctrlProp257.xml"/><Relationship Id="rId5" Type="http://schemas.openxmlformats.org/officeDocument/2006/relationships/ctrlProp" Target="../ctrlProps/ctrlProp160.xml"/><Relationship Id="rId90" Type="http://schemas.openxmlformats.org/officeDocument/2006/relationships/ctrlProp" Target="../ctrlProps/ctrlProp245.xml"/><Relationship Id="rId95" Type="http://schemas.openxmlformats.org/officeDocument/2006/relationships/ctrlProp" Target="../ctrlProps/ctrlProp250.xml"/><Relationship Id="rId22" Type="http://schemas.openxmlformats.org/officeDocument/2006/relationships/ctrlProp" Target="../ctrlProps/ctrlProp177.xml"/><Relationship Id="rId27" Type="http://schemas.openxmlformats.org/officeDocument/2006/relationships/ctrlProp" Target="../ctrlProps/ctrlProp182.xml"/><Relationship Id="rId43" Type="http://schemas.openxmlformats.org/officeDocument/2006/relationships/ctrlProp" Target="../ctrlProps/ctrlProp198.xml"/><Relationship Id="rId48" Type="http://schemas.openxmlformats.org/officeDocument/2006/relationships/ctrlProp" Target="../ctrlProps/ctrlProp203.xml"/><Relationship Id="rId64" Type="http://schemas.openxmlformats.org/officeDocument/2006/relationships/ctrlProp" Target="../ctrlProps/ctrlProp219.xml"/><Relationship Id="rId69" Type="http://schemas.openxmlformats.org/officeDocument/2006/relationships/ctrlProp" Target="../ctrlProps/ctrlProp224.xml"/><Relationship Id="rId113" Type="http://schemas.openxmlformats.org/officeDocument/2006/relationships/ctrlProp" Target="../ctrlProps/ctrlProp268.xml"/><Relationship Id="rId118" Type="http://schemas.openxmlformats.org/officeDocument/2006/relationships/ctrlProp" Target="../ctrlProps/ctrlProp273.xml"/><Relationship Id="rId80" Type="http://schemas.openxmlformats.org/officeDocument/2006/relationships/ctrlProp" Target="../ctrlProps/ctrlProp235.xml"/><Relationship Id="rId85" Type="http://schemas.openxmlformats.org/officeDocument/2006/relationships/ctrlProp" Target="../ctrlProps/ctrlProp240.xml"/><Relationship Id="rId12" Type="http://schemas.openxmlformats.org/officeDocument/2006/relationships/ctrlProp" Target="../ctrlProps/ctrlProp167.xml"/><Relationship Id="rId17" Type="http://schemas.openxmlformats.org/officeDocument/2006/relationships/ctrlProp" Target="../ctrlProps/ctrlProp172.xml"/><Relationship Id="rId33" Type="http://schemas.openxmlformats.org/officeDocument/2006/relationships/ctrlProp" Target="../ctrlProps/ctrlProp188.xml"/><Relationship Id="rId38" Type="http://schemas.openxmlformats.org/officeDocument/2006/relationships/ctrlProp" Target="../ctrlProps/ctrlProp193.xml"/><Relationship Id="rId59" Type="http://schemas.openxmlformats.org/officeDocument/2006/relationships/ctrlProp" Target="../ctrlProps/ctrlProp214.xml"/><Relationship Id="rId103" Type="http://schemas.openxmlformats.org/officeDocument/2006/relationships/ctrlProp" Target="../ctrlProps/ctrlProp258.xml"/><Relationship Id="rId108" Type="http://schemas.openxmlformats.org/officeDocument/2006/relationships/ctrlProp" Target="../ctrlProps/ctrlProp263.xml"/><Relationship Id="rId54" Type="http://schemas.openxmlformats.org/officeDocument/2006/relationships/ctrlProp" Target="../ctrlProps/ctrlProp209.xml"/><Relationship Id="rId70" Type="http://schemas.openxmlformats.org/officeDocument/2006/relationships/ctrlProp" Target="../ctrlProps/ctrlProp225.xml"/><Relationship Id="rId75" Type="http://schemas.openxmlformats.org/officeDocument/2006/relationships/ctrlProp" Target="../ctrlProps/ctrlProp230.xml"/><Relationship Id="rId91" Type="http://schemas.openxmlformats.org/officeDocument/2006/relationships/ctrlProp" Target="../ctrlProps/ctrlProp246.xml"/><Relationship Id="rId96" Type="http://schemas.openxmlformats.org/officeDocument/2006/relationships/ctrlProp" Target="../ctrlProps/ctrlProp25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61.xml"/><Relationship Id="rId23" Type="http://schemas.openxmlformats.org/officeDocument/2006/relationships/ctrlProp" Target="../ctrlProps/ctrlProp178.xml"/><Relationship Id="rId28" Type="http://schemas.openxmlformats.org/officeDocument/2006/relationships/ctrlProp" Target="../ctrlProps/ctrlProp183.xml"/><Relationship Id="rId49" Type="http://schemas.openxmlformats.org/officeDocument/2006/relationships/ctrlProp" Target="../ctrlProps/ctrlProp204.xml"/><Relationship Id="rId114" Type="http://schemas.openxmlformats.org/officeDocument/2006/relationships/ctrlProp" Target="../ctrlProps/ctrlProp269.xml"/><Relationship Id="rId119" Type="http://schemas.openxmlformats.org/officeDocument/2006/relationships/ctrlProp" Target="../ctrlProps/ctrlProp274.xml"/><Relationship Id="rId10" Type="http://schemas.openxmlformats.org/officeDocument/2006/relationships/ctrlProp" Target="../ctrlProps/ctrlProp165.xml"/><Relationship Id="rId31" Type="http://schemas.openxmlformats.org/officeDocument/2006/relationships/ctrlProp" Target="../ctrlProps/ctrlProp186.xml"/><Relationship Id="rId44" Type="http://schemas.openxmlformats.org/officeDocument/2006/relationships/ctrlProp" Target="../ctrlProps/ctrlProp199.xml"/><Relationship Id="rId52" Type="http://schemas.openxmlformats.org/officeDocument/2006/relationships/ctrlProp" Target="../ctrlProps/ctrlProp207.xml"/><Relationship Id="rId60" Type="http://schemas.openxmlformats.org/officeDocument/2006/relationships/ctrlProp" Target="../ctrlProps/ctrlProp215.xml"/><Relationship Id="rId65" Type="http://schemas.openxmlformats.org/officeDocument/2006/relationships/ctrlProp" Target="../ctrlProps/ctrlProp220.xml"/><Relationship Id="rId73" Type="http://schemas.openxmlformats.org/officeDocument/2006/relationships/ctrlProp" Target="../ctrlProps/ctrlProp228.xml"/><Relationship Id="rId78" Type="http://schemas.openxmlformats.org/officeDocument/2006/relationships/ctrlProp" Target="../ctrlProps/ctrlProp233.xml"/><Relationship Id="rId81" Type="http://schemas.openxmlformats.org/officeDocument/2006/relationships/ctrlProp" Target="../ctrlProps/ctrlProp236.xml"/><Relationship Id="rId86" Type="http://schemas.openxmlformats.org/officeDocument/2006/relationships/ctrlProp" Target="../ctrlProps/ctrlProp241.xml"/><Relationship Id="rId94" Type="http://schemas.openxmlformats.org/officeDocument/2006/relationships/ctrlProp" Target="../ctrlProps/ctrlProp249.xml"/><Relationship Id="rId99" Type="http://schemas.openxmlformats.org/officeDocument/2006/relationships/ctrlProp" Target="../ctrlProps/ctrlProp254.xml"/><Relationship Id="rId101" Type="http://schemas.openxmlformats.org/officeDocument/2006/relationships/ctrlProp" Target="../ctrlProps/ctrlProp256.xml"/><Relationship Id="rId4" Type="http://schemas.openxmlformats.org/officeDocument/2006/relationships/ctrlProp" Target="../ctrlProps/ctrlProp159.xml"/><Relationship Id="rId9" Type="http://schemas.openxmlformats.org/officeDocument/2006/relationships/ctrlProp" Target="../ctrlProps/ctrlProp164.xml"/><Relationship Id="rId13" Type="http://schemas.openxmlformats.org/officeDocument/2006/relationships/ctrlProp" Target="../ctrlProps/ctrlProp168.xml"/><Relationship Id="rId18" Type="http://schemas.openxmlformats.org/officeDocument/2006/relationships/ctrlProp" Target="../ctrlProps/ctrlProp173.xml"/><Relationship Id="rId39" Type="http://schemas.openxmlformats.org/officeDocument/2006/relationships/ctrlProp" Target="../ctrlProps/ctrlProp194.xml"/><Relationship Id="rId109" Type="http://schemas.openxmlformats.org/officeDocument/2006/relationships/ctrlProp" Target="../ctrlProps/ctrlProp264.xml"/><Relationship Id="rId34" Type="http://schemas.openxmlformats.org/officeDocument/2006/relationships/ctrlProp" Target="../ctrlProps/ctrlProp189.xml"/><Relationship Id="rId50" Type="http://schemas.openxmlformats.org/officeDocument/2006/relationships/ctrlProp" Target="../ctrlProps/ctrlProp205.xml"/><Relationship Id="rId55" Type="http://schemas.openxmlformats.org/officeDocument/2006/relationships/ctrlProp" Target="../ctrlProps/ctrlProp210.xml"/><Relationship Id="rId76" Type="http://schemas.openxmlformats.org/officeDocument/2006/relationships/ctrlProp" Target="../ctrlProps/ctrlProp231.xml"/><Relationship Id="rId97" Type="http://schemas.openxmlformats.org/officeDocument/2006/relationships/ctrlProp" Target="../ctrlProps/ctrlProp252.xml"/><Relationship Id="rId104" Type="http://schemas.openxmlformats.org/officeDocument/2006/relationships/ctrlProp" Target="../ctrlProps/ctrlProp259.xml"/><Relationship Id="rId7" Type="http://schemas.openxmlformats.org/officeDocument/2006/relationships/ctrlProp" Target="../ctrlProps/ctrlProp162.xml"/><Relationship Id="rId71" Type="http://schemas.openxmlformats.org/officeDocument/2006/relationships/ctrlProp" Target="../ctrlProps/ctrlProp226.xml"/><Relationship Id="rId92" Type="http://schemas.openxmlformats.org/officeDocument/2006/relationships/ctrlProp" Target="../ctrlProps/ctrlProp247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184.xml"/><Relationship Id="rId24" Type="http://schemas.openxmlformats.org/officeDocument/2006/relationships/ctrlProp" Target="../ctrlProps/ctrlProp179.xml"/><Relationship Id="rId40" Type="http://schemas.openxmlformats.org/officeDocument/2006/relationships/ctrlProp" Target="../ctrlProps/ctrlProp195.xml"/><Relationship Id="rId45" Type="http://schemas.openxmlformats.org/officeDocument/2006/relationships/ctrlProp" Target="../ctrlProps/ctrlProp200.xml"/><Relationship Id="rId66" Type="http://schemas.openxmlformats.org/officeDocument/2006/relationships/ctrlProp" Target="../ctrlProps/ctrlProp221.xml"/><Relationship Id="rId87" Type="http://schemas.openxmlformats.org/officeDocument/2006/relationships/ctrlProp" Target="../ctrlProps/ctrlProp242.xml"/><Relationship Id="rId110" Type="http://schemas.openxmlformats.org/officeDocument/2006/relationships/ctrlProp" Target="../ctrlProps/ctrlProp265.xml"/><Relationship Id="rId115" Type="http://schemas.openxmlformats.org/officeDocument/2006/relationships/ctrlProp" Target="../ctrlProps/ctrlProp270.xml"/><Relationship Id="rId61" Type="http://schemas.openxmlformats.org/officeDocument/2006/relationships/ctrlProp" Target="../ctrlProps/ctrlProp216.xml"/><Relationship Id="rId82" Type="http://schemas.openxmlformats.org/officeDocument/2006/relationships/ctrlProp" Target="../ctrlProps/ctrlProp237.xml"/><Relationship Id="rId19" Type="http://schemas.openxmlformats.org/officeDocument/2006/relationships/ctrlProp" Target="../ctrlProps/ctrlProp174.xml"/><Relationship Id="rId14" Type="http://schemas.openxmlformats.org/officeDocument/2006/relationships/ctrlProp" Target="../ctrlProps/ctrlProp169.xml"/><Relationship Id="rId30" Type="http://schemas.openxmlformats.org/officeDocument/2006/relationships/ctrlProp" Target="../ctrlProps/ctrlProp185.xml"/><Relationship Id="rId35" Type="http://schemas.openxmlformats.org/officeDocument/2006/relationships/ctrlProp" Target="../ctrlProps/ctrlProp190.xml"/><Relationship Id="rId56" Type="http://schemas.openxmlformats.org/officeDocument/2006/relationships/ctrlProp" Target="../ctrlProps/ctrlProp211.xml"/><Relationship Id="rId77" Type="http://schemas.openxmlformats.org/officeDocument/2006/relationships/ctrlProp" Target="../ctrlProps/ctrlProp232.xml"/><Relationship Id="rId100" Type="http://schemas.openxmlformats.org/officeDocument/2006/relationships/ctrlProp" Target="../ctrlProps/ctrlProp255.xml"/><Relationship Id="rId105" Type="http://schemas.openxmlformats.org/officeDocument/2006/relationships/ctrlProp" Target="../ctrlProps/ctrlProp260.xml"/><Relationship Id="rId8" Type="http://schemas.openxmlformats.org/officeDocument/2006/relationships/ctrlProp" Target="../ctrlProps/ctrlProp163.xml"/><Relationship Id="rId51" Type="http://schemas.openxmlformats.org/officeDocument/2006/relationships/ctrlProp" Target="../ctrlProps/ctrlProp206.xml"/><Relationship Id="rId72" Type="http://schemas.openxmlformats.org/officeDocument/2006/relationships/ctrlProp" Target="../ctrlProps/ctrlProp227.xml"/><Relationship Id="rId93" Type="http://schemas.openxmlformats.org/officeDocument/2006/relationships/ctrlProp" Target="../ctrlProps/ctrlProp248.xml"/><Relationship Id="rId98" Type="http://schemas.openxmlformats.org/officeDocument/2006/relationships/ctrlProp" Target="../ctrlProps/ctrlProp253.xml"/><Relationship Id="rId3" Type="http://schemas.openxmlformats.org/officeDocument/2006/relationships/vmlDrawing" Target="../drawings/vmlDrawing3.vml"/><Relationship Id="rId25" Type="http://schemas.openxmlformats.org/officeDocument/2006/relationships/ctrlProp" Target="../ctrlProps/ctrlProp180.xml"/><Relationship Id="rId46" Type="http://schemas.openxmlformats.org/officeDocument/2006/relationships/ctrlProp" Target="../ctrlProps/ctrlProp201.xml"/><Relationship Id="rId67" Type="http://schemas.openxmlformats.org/officeDocument/2006/relationships/ctrlProp" Target="../ctrlProps/ctrlProp222.xml"/><Relationship Id="rId116" Type="http://schemas.openxmlformats.org/officeDocument/2006/relationships/ctrlProp" Target="../ctrlProps/ctrlProp271.xml"/><Relationship Id="rId20" Type="http://schemas.openxmlformats.org/officeDocument/2006/relationships/ctrlProp" Target="../ctrlProps/ctrlProp175.xml"/><Relationship Id="rId41" Type="http://schemas.openxmlformats.org/officeDocument/2006/relationships/ctrlProp" Target="../ctrlProps/ctrlProp196.xml"/><Relationship Id="rId62" Type="http://schemas.openxmlformats.org/officeDocument/2006/relationships/ctrlProp" Target="../ctrlProps/ctrlProp217.xml"/><Relationship Id="rId83" Type="http://schemas.openxmlformats.org/officeDocument/2006/relationships/ctrlProp" Target="../ctrlProps/ctrlProp238.xml"/><Relationship Id="rId88" Type="http://schemas.openxmlformats.org/officeDocument/2006/relationships/ctrlProp" Target="../ctrlProps/ctrlProp243.xml"/><Relationship Id="rId111" Type="http://schemas.openxmlformats.org/officeDocument/2006/relationships/ctrlProp" Target="../ctrlProps/ctrlProp266.xml"/><Relationship Id="rId15" Type="http://schemas.openxmlformats.org/officeDocument/2006/relationships/ctrlProp" Target="../ctrlProps/ctrlProp170.xml"/><Relationship Id="rId36" Type="http://schemas.openxmlformats.org/officeDocument/2006/relationships/ctrlProp" Target="../ctrlProps/ctrlProp191.xml"/><Relationship Id="rId57" Type="http://schemas.openxmlformats.org/officeDocument/2006/relationships/ctrlProp" Target="../ctrlProps/ctrlProp212.xml"/><Relationship Id="rId106" Type="http://schemas.openxmlformats.org/officeDocument/2006/relationships/ctrlProp" Target="../ctrlProps/ctrlProp26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3">
    <pageSetUpPr fitToPage="1"/>
  </sheetPr>
  <dimension ref="A1:AD537"/>
  <sheetViews>
    <sheetView showGridLines="0" tabSelected="1" zoomScale="80" zoomScaleNormal="80" zoomScaleSheetLayoutView="70" workbookViewId="0">
      <selection activeCell="A6" sqref="A6"/>
    </sheetView>
  </sheetViews>
  <sheetFormatPr defaultColWidth="0" defaultRowHeight="20.100000000000001" customHeight="1" zeroHeight="1" x14ac:dyDescent="0.25"/>
  <cols>
    <col min="1" max="1" width="9.7109375" style="71" customWidth="1"/>
    <col min="2" max="3" width="10.7109375" style="71" customWidth="1"/>
    <col min="4" max="4" width="10.28515625" style="71" customWidth="1"/>
    <col min="5" max="5" width="15.5703125" style="71" customWidth="1"/>
    <col min="6" max="6" width="15.7109375" style="71" customWidth="1"/>
    <col min="7" max="7" width="11.28515625" style="71" customWidth="1"/>
    <col min="8" max="8" width="9.28515625" style="71" customWidth="1"/>
    <col min="9" max="9" width="11.28515625" style="71" customWidth="1"/>
    <col min="10" max="10" width="10.85546875" style="71" customWidth="1"/>
    <col min="11" max="11" width="12.28515625" style="71" customWidth="1"/>
    <col min="12" max="12" width="32.28515625" style="30" customWidth="1"/>
    <col min="13" max="13" width="12.7109375" style="30" hidden="1" customWidth="1"/>
    <col min="14" max="18" width="12.7109375" style="48" hidden="1" customWidth="1"/>
    <col min="19" max="21" width="12.7109375" style="71" hidden="1" customWidth="1"/>
    <col min="22" max="30" width="0" style="71" hidden="1" customWidth="1"/>
    <col min="31" max="16384" width="12.7109375" style="71" hidden="1"/>
  </cols>
  <sheetData>
    <row r="1" spans="1:23" s="64" customFormat="1" ht="20.100000000000001" customHeight="1" x14ac:dyDescent="0.25">
      <c r="A1" s="654"/>
      <c r="B1" s="654"/>
      <c r="C1" s="655" t="s">
        <v>568</v>
      </c>
      <c r="D1" s="655"/>
      <c r="E1" s="655"/>
      <c r="F1" s="655"/>
      <c r="G1" s="655"/>
      <c r="H1" s="655"/>
      <c r="I1" s="655"/>
      <c r="J1" s="655"/>
      <c r="K1" s="655"/>
      <c r="L1" s="22" t="s">
        <v>0</v>
      </c>
      <c r="M1" s="60"/>
      <c r="N1" s="73"/>
    </row>
    <row r="2" spans="1:23" s="64" customFormat="1" ht="20.100000000000001" customHeight="1" x14ac:dyDescent="0.25">
      <c r="A2" s="654"/>
      <c r="B2" s="654"/>
      <c r="C2" s="655"/>
      <c r="D2" s="655"/>
      <c r="E2" s="655"/>
      <c r="F2" s="655"/>
      <c r="G2" s="655"/>
      <c r="H2" s="655"/>
      <c r="I2" s="655"/>
      <c r="J2" s="655"/>
      <c r="K2" s="655"/>
      <c r="L2" s="23"/>
      <c r="M2" s="61"/>
      <c r="N2" s="73"/>
    </row>
    <row r="3" spans="1:23" s="64" customFormat="1" ht="20.100000000000001" customHeight="1" x14ac:dyDescent="0.2">
      <c r="A3" s="654"/>
      <c r="B3" s="654"/>
      <c r="C3" s="655"/>
      <c r="D3" s="655"/>
      <c r="E3" s="655"/>
      <c r="F3" s="655"/>
      <c r="G3" s="655"/>
      <c r="H3" s="655"/>
      <c r="I3" s="655"/>
      <c r="J3" s="655"/>
      <c r="K3" s="655"/>
      <c r="L3" s="23"/>
      <c r="M3" s="61"/>
      <c r="N3" s="73"/>
      <c r="O3" s="74"/>
    </row>
    <row r="4" spans="1:23" s="64" customFormat="1" ht="20.100000000000001" customHeight="1" x14ac:dyDescent="0.25">
      <c r="A4" s="75"/>
      <c r="B4" s="75"/>
      <c r="C4" s="75"/>
      <c r="D4" s="75"/>
      <c r="E4" s="75"/>
      <c r="F4" s="75"/>
      <c r="G4" s="75"/>
      <c r="H4" s="75"/>
      <c r="I4" s="73"/>
      <c r="J4" s="75"/>
      <c r="K4" s="75"/>
      <c r="L4" s="24"/>
      <c r="M4" s="25"/>
      <c r="N4" s="73"/>
    </row>
    <row r="5" spans="1:23" s="64" customFormat="1" ht="20.100000000000001" customHeight="1" x14ac:dyDescent="0.25">
      <c r="A5" s="75"/>
      <c r="B5" s="75"/>
      <c r="C5" s="656" t="s">
        <v>860</v>
      </c>
      <c r="D5" s="656"/>
      <c r="E5" s="656"/>
      <c r="F5" s="656"/>
      <c r="G5" s="75"/>
      <c r="H5" s="75"/>
      <c r="I5" s="73"/>
      <c r="J5" s="75"/>
      <c r="K5" s="75"/>
      <c r="L5" s="25"/>
      <c r="M5" s="25"/>
      <c r="N5" s="73"/>
    </row>
    <row r="6" spans="1:23" s="64" customFormat="1" ht="20.100000000000001" customHeight="1" x14ac:dyDescent="0.2">
      <c r="A6" s="75"/>
      <c r="B6" s="75"/>
      <c r="C6" s="75"/>
      <c r="D6" s="75"/>
      <c r="E6" s="75"/>
      <c r="F6" s="75"/>
      <c r="G6" s="75"/>
      <c r="H6" s="657"/>
      <c r="I6" s="657"/>
      <c r="J6" s="657"/>
      <c r="K6" s="76" t="b">
        <v>0</v>
      </c>
      <c r="L6" s="24"/>
      <c r="M6" s="62"/>
      <c r="N6" s="77"/>
      <c r="O6" s="75"/>
      <c r="W6" s="74"/>
    </row>
    <row r="7" spans="1:23" s="64" customFormat="1" ht="20.100000000000001" customHeight="1" x14ac:dyDescent="0.2">
      <c r="A7" s="75"/>
      <c r="B7" s="75"/>
      <c r="C7" s="75"/>
      <c r="D7" s="75"/>
      <c r="E7" s="75"/>
      <c r="F7" s="75"/>
      <c r="G7" s="75"/>
      <c r="H7" s="78"/>
      <c r="J7" s="78"/>
      <c r="K7" s="75"/>
      <c r="L7" s="25"/>
      <c r="M7" s="25"/>
      <c r="N7" s="73"/>
      <c r="W7" s="74"/>
    </row>
    <row r="8" spans="1:23" s="73" customFormat="1" ht="20.100000000000001" customHeight="1" x14ac:dyDescent="0.25">
      <c r="A8" s="657" t="s">
        <v>1</v>
      </c>
      <c r="B8" s="657"/>
      <c r="C8" s="657"/>
      <c r="D8" s="658"/>
      <c r="E8" s="658"/>
      <c r="F8" s="658"/>
      <c r="G8" s="658"/>
      <c r="H8" s="658"/>
      <c r="I8" s="658"/>
      <c r="J8" s="658"/>
      <c r="K8" s="658"/>
      <c r="L8" s="26"/>
      <c r="M8" s="51"/>
      <c r="N8" s="75"/>
      <c r="O8" s="75"/>
    </row>
    <row r="9" spans="1:23" s="73" customFormat="1" ht="20.100000000000001" customHeight="1" x14ac:dyDescent="0.25">
      <c r="A9" s="75"/>
      <c r="B9" s="75"/>
      <c r="C9" s="75"/>
      <c r="D9" s="75"/>
      <c r="E9" s="75"/>
      <c r="F9" s="75"/>
      <c r="G9" s="75"/>
      <c r="H9" s="75"/>
      <c r="J9" s="75"/>
      <c r="K9" s="75"/>
      <c r="L9" s="26"/>
      <c r="M9" s="51"/>
      <c r="N9" s="75"/>
      <c r="O9" s="75"/>
    </row>
    <row r="10" spans="1:23" s="73" customFormat="1" ht="20.100000000000001" customHeight="1" x14ac:dyDescent="0.25">
      <c r="A10" s="75" t="s">
        <v>2</v>
      </c>
      <c r="B10" s="668"/>
      <c r="C10" s="658"/>
      <c r="D10" s="658"/>
      <c r="E10" s="658"/>
      <c r="F10" s="658"/>
      <c r="G10" s="658"/>
      <c r="H10" s="658"/>
      <c r="I10" s="658"/>
      <c r="J10" s="658"/>
      <c r="K10" s="658"/>
      <c r="L10" s="53" t="str">
        <f>+IF(B10="","Compilare E-mail","")</f>
        <v>Compilare E-mail</v>
      </c>
      <c r="M10" s="28"/>
      <c r="N10" s="75"/>
      <c r="O10" s="75"/>
    </row>
    <row r="11" spans="1:23" s="73" customFormat="1" ht="20.100000000000001" customHeight="1" x14ac:dyDescent="0.2">
      <c r="B11" s="79"/>
      <c r="C11" s="79"/>
      <c r="D11" s="79"/>
      <c r="E11" s="79"/>
      <c r="F11" s="75"/>
      <c r="G11" s="77"/>
      <c r="H11" s="77"/>
      <c r="J11" s="75"/>
      <c r="K11" s="75"/>
      <c r="L11" s="54"/>
      <c r="M11" s="63"/>
      <c r="N11" s="75"/>
      <c r="O11" s="75"/>
      <c r="S11" s="64"/>
      <c r="T11" s="64"/>
      <c r="U11" s="74"/>
      <c r="V11" s="74"/>
    </row>
    <row r="12" spans="1:23" s="64" customFormat="1" ht="19.899999999999999" customHeight="1" x14ac:dyDescent="0.2">
      <c r="A12" s="667" t="s">
        <v>709</v>
      </c>
      <c r="B12" s="667"/>
      <c r="C12" s="667"/>
      <c r="D12" s="667"/>
      <c r="E12" s="667"/>
      <c r="F12" s="667"/>
      <c r="G12" s="667"/>
      <c r="H12" s="667"/>
      <c r="I12" s="667"/>
      <c r="J12" s="667"/>
      <c r="K12" s="667"/>
      <c r="L12" s="55"/>
      <c r="M12" s="25"/>
      <c r="N12" s="73"/>
      <c r="U12" s="74"/>
      <c r="V12" s="74"/>
    </row>
    <row r="13" spans="1:23" s="83" customFormat="1" ht="3" hidden="1" customHeight="1" x14ac:dyDescent="0.2">
      <c r="A13" s="80">
        <v>1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55"/>
      <c r="M13" s="27"/>
      <c r="N13" s="82"/>
      <c r="U13" s="48"/>
      <c r="V13" s="48"/>
    </row>
    <row r="14" spans="1:23" s="64" customFormat="1" ht="20.100000000000001" customHeight="1" x14ac:dyDescent="0.2">
      <c r="A14" s="73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55"/>
      <c r="M14" s="28"/>
      <c r="N14" s="75"/>
      <c r="O14" s="84"/>
      <c r="U14" s="74"/>
    </row>
    <row r="15" spans="1:23" s="64" customFormat="1" ht="20.100000000000001" customHeight="1" x14ac:dyDescent="0.2">
      <c r="A15" s="603" t="s">
        <v>3</v>
      </c>
      <c r="B15" s="603"/>
      <c r="C15" s="603"/>
      <c r="D15" s="603"/>
      <c r="E15" s="603"/>
      <c r="F15" s="658"/>
      <c r="G15" s="658"/>
      <c r="H15" s="658"/>
      <c r="I15" s="658"/>
      <c r="J15" s="658"/>
      <c r="K15" s="658"/>
      <c r="L15" s="41" t="str">
        <f>+IF(F15="","Compilare denominazione impresa","")</f>
        <v>Compilare denominazione impresa</v>
      </c>
      <c r="M15" s="28"/>
      <c r="N15" s="73"/>
      <c r="U15" s="74"/>
      <c r="V15" s="74"/>
    </row>
    <row r="16" spans="1:23" s="64" customFormat="1" ht="20.100000000000001" customHeight="1" x14ac:dyDescent="0.2">
      <c r="A16" s="73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55"/>
      <c r="M16" s="25"/>
      <c r="N16" s="73"/>
      <c r="U16" s="74"/>
    </row>
    <row r="17" spans="1:22" s="64" customFormat="1" ht="20.100000000000001" customHeight="1" x14ac:dyDescent="0.2">
      <c r="A17" s="603" t="s">
        <v>4</v>
      </c>
      <c r="B17" s="603"/>
      <c r="C17" s="603"/>
      <c r="D17" s="603"/>
      <c r="E17" s="603"/>
      <c r="F17" s="659" t="s">
        <v>892</v>
      </c>
      <c r="G17" s="659"/>
      <c r="H17" s="659"/>
      <c r="I17" s="659"/>
      <c r="J17" s="659"/>
      <c r="K17" s="659"/>
      <c r="L17" s="41" t="str">
        <f>+IF(F17="","Compilare Associazione","")</f>
        <v/>
      </c>
      <c r="M17" s="28"/>
      <c r="N17" s="73"/>
      <c r="U17" s="74"/>
      <c r="V17" s="74"/>
    </row>
    <row r="18" spans="1:22" s="64" customFormat="1" ht="20.100000000000001" customHeight="1" x14ac:dyDescent="0.2">
      <c r="A18" s="73"/>
      <c r="B18" s="73"/>
      <c r="C18" s="73"/>
      <c r="D18" s="73"/>
      <c r="E18" s="73"/>
      <c r="F18" s="73"/>
      <c r="G18" s="73"/>
      <c r="H18" s="73"/>
      <c r="I18" s="73"/>
      <c r="J18" s="75"/>
      <c r="K18" s="73"/>
      <c r="L18" s="41" t="str">
        <f>+IF(C19="","Compilare Partita IVA",IF(LEN(C19)&gt;11,"Partita IVA oltre 11 caratteri?",""))</f>
        <v>Compilare Partita IVA</v>
      </c>
      <c r="M18" s="45"/>
      <c r="N18" s="73"/>
      <c r="P18" s="613"/>
      <c r="Q18" s="613"/>
      <c r="R18" s="613"/>
      <c r="S18" s="85"/>
      <c r="U18" s="74"/>
      <c r="V18" s="74"/>
    </row>
    <row r="19" spans="1:22" ht="20.100000000000001" customHeight="1" x14ac:dyDescent="0.25">
      <c r="A19" s="603" t="s">
        <v>5</v>
      </c>
      <c r="B19" s="603"/>
      <c r="C19" s="670"/>
      <c r="D19" s="670"/>
      <c r="E19" s="670"/>
      <c r="F19" s="671" t="s">
        <v>701</v>
      </c>
      <c r="G19" s="671"/>
      <c r="H19" s="671"/>
      <c r="I19" s="86"/>
      <c r="J19" s="333">
        <v>14</v>
      </c>
      <c r="K19" s="316"/>
      <c r="L19" s="41" t="str">
        <f>+IF(J19=1,"Scegliere CCNL principale","")</f>
        <v/>
      </c>
      <c r="M19" s="28"/>
      <c r="N19" s="85">
        <f>IF(NOT(J19=""),VLOOKUP(J19,ccnl!A2:C82,3,FALSE),"0")</f>
        <v>601</v>
      </c>
      <c r="O19" s="85"/>
      <c r="P19" s="613"/>
      <c r="Q19" s="613"/>
      <c r="R19" s="613"/>
      <c r="T19" s="64"/>
      <c r="U19" s="74"/>
      <c r="V19" s="74"/>
    </row>
    <row r="20" spans="1:22" ht="20.100000000000001" customHeight="1" x14ac:dyDescent="0.25">
      <c r="F20" s="70"/>
      <c r="G20" s="70"/>
      <c r="H20" s="70"/>
      <c r="I20" s="70"/>
      <c r="J20" s="70"/>
      <c r="K20" s="70"/>
      <c r="L20" s="56"/>
      <c r="M20" s="29"/>
      <c r="N20" s="73"/>
      <c r="O20" s="64"/>
      <c r="P20" s="64"/>
      <c r="Q20" s="64"/>
      <c r="R20" s="64"/>
      <c r="S20" s="64"/>
      <c r="T20" s="64"/>
      <c r="U20" s="64"/>
      <c r="V20" s="74"/>
    </row>
    <row r="21" spans="1:22" ht="20.100000000000001" customHeight="1" x14ac:dyDescent="0.25">
      <c r="A21" s="87" t="s">
        <v>490</v>
      </c>
      <c r="F21" s="87"/>
      <c r="G21" s="87"/>
      <c r="H21" s="87"/>
      <c r="J21" s="334">
        <v>1</v>
      </c>
      <c r="L21" s="41" t="str">
        <f>+IF(J21=1,"Scegliere settore Ateco principale","")</f>
        <v>Scegliere settore Ateco principale</v>
      </c>
      <c r="M21" s="28"/>
      <c r="N21" s="480">
        <f>IF(NOT(J21=""),VLOOKUP(J21,ateco2007_2digit!A2:C90,3,FALSE),"0")</f>
        <v>0</v>
      </c>
      <c r="P21" s="404"/>
      <c r="R21" s="64"/>
      <c r="S21" s="64"/>
      <c r="T21" s="64"/>
      <c r="U21" s="74"/>
      <c r="V21" s="74"/>
    </row>
    <row r="22" spans="1:22" ht="20.100000000000001" customHeight="1" x14ac:dyDescent="0.25">
      <c r="L22" s="37"/>
      <c r="R22" s="64"/>
      <c r="S22" s="64"/>
      <c r="T22" s="64"/>
      <c r="U22" s="74"/>
      <c r="V22" s="74"/>
    </row>
    <row r="23" spans="1:22" s="92" customFormat="1" ht="20.100000000000001" customHeight="1" x14ac:dyDescent="0.25">
      <c r="A23" s="669" t="s">
        <v>6</v>
      </c>
      <c r="B23" s="669"/>
      <c r="C23" s="669"/>
      <c r="D23" s="669"/>
      <c r="E23" s="669"/>
      <c r="F23" s="669"/>
      <c r="G23" s="88"/>
      <c r="H23" s="89" t="s">
        <v>7</v>
      </c>
      <c r="I23" s="335" t="b">
        <v>0</v>
      </c>
      <c r="J23" s="89" t="s">
        <v>8</v>
      </c>
      <c r="K23" s="335" t="b">
        <v>0</v>
      </c>
      <c r="L23" s="37" t="str">
        <f>IF(P23+Q23&gt;1,"Scegliere una sola opzione","")</f>
        <v/>
      </c>
      <c r="M23" s="37"/>
      <c r="N23" s="90">
        <f>+IF(I23=TRUE,1,0)</f>
        <v>0</v>
      </c>
      <c r="O23" s="90">
        <f>+IF(K23=TRUE,1,0)</f>
        <v>0</v>
      </c>
      <c r="P23" s="91">
        <f>N23*1</f>
        <v>0</v>
      </c>
      <c r="Q23" s="91">
        <f>O23*1</f>
        <v>0</v>
      </c>
    </row>
    <row r="24" spans="1:22" s="64" customFormat="1" ht="20.100000000000001" customHeight="1" x14ac:dyDescent="0.25">
      <c r="L24" s="41"/>
      <c r="N24" s="73"/>
      <c r="R24" s="73"/>
    </row>
    <row r="25" spans="1:22" ht="20.100000000000001" customHeight="1" x14ac:dyDescent="0.25">
      <c r="A25" s="93" t="s">
        <v>9</v>
      </c>
      <c r="B25" s="93"/>
      <c r="C25" s="93"/>
      <c r="D25" s="93"/>
      <c r="E25" s="93"/>
      <c r="F25" s="93"/>
      <c r="G25" s="93"/>
      <c r="H25" s="93"/>
      <c r="I25" s="73"/>
      <c r="J25" s="73"/>
      <c r="K25" s="73"/>
      <c r="L25" s="31" t="str">
        <f>IF(NOT(N27=1),IF(NOT(N29=1),"Compilare A.6",""),IF(NOT(N29=1),"","Attenzione compilare solo un'opzione!"))</f>
        <v>Compilare A.6</v>
      </c>
      <c r="M25" s="59"/>
      <c r="N25" s="73"/>
      <c r="O25" s="64"/>
      <c r="P25" s="73"/>
      <c r="Q25" s="73"/>
    </row>
    <row r="26" spans="1:22" ht="20.100000000000001" customHeight="1" x14ac:dyDescent="0.25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37"/>
      <c r="M26" s="35"/>
      <c r="Q26" s="94"/>
    </row>
    <row r="27" spans="1:22" ht="20.100000000000001" customHeight="1" x14ac:dyDescent="0.25">
      <c r="B27" s="95" t="str">
        <f>IF(P23=1,"l'unica sede","tutta l'impresa a livello nazionale")</f>
        <v>tutta l'impresa a livello nazionale</v>
      </c>
      <c r="C27" s="95"/>
      <c r="D27" s="95"/>
      <c r="E27" s="335" t="b">
        <v>0</v>
      </c>
      <c r="H27" s="73" t="s">
        <v>10</v>
      </c>
      <c r="K27" s="335">
        <v>1</v>
      </c>
      <c r="L27" s="31" t="str">
        <f>IF(AND(P23=1,Q23=0),IF(N27=1,IF(O27&gt;0,"","Scegliere Provincia dell'unica sede"),IF(O27&gt;0,"Attenzione A.6!","")),IF(AND(P23=0,Q23=1),IF(N27=1,IF(O27&gt;0,"","Scegliere Provincia della sede principale"),IF(O27&gt;0,"Attenzione A.6!","")),""))</f>
        <v/>
      </c>
      <c r="M27" s="25"/>
      <c r="N27" s="85">
        <f>+IF(E27=TRUE,1,0)</f>
        <v>0</v>
      </c>
      <c r="O27" s="85">
        <f>+IF(NOT(K27=""),VLOOKUP(K27,provincia!A1:C108,3,FALSE),0)</f>
        <v>0</v>
      </c>
      <c r="P27" s="96">
        <f>N27*1</f>
        <v>0</v>
      </c>
      <c r="Q27" s="94"/>
    </row>
    <row r="28" spans="1:22" ht="20.100000000000001" customHeight="1" x14ac:dyDescent="0.25">
      <c r="B28" s="73"/>
      <c r="C28" s="73"/>
      <c r="D28" s="73"/>
      <c r="E28" s="86"/>
      <c r="H28" s="73"/>
      <c r="K28" s="86"/>
      <c r="L28" s="37"/>
      <c r="M28" s="35"/>
      <c r="N28" s="73"/>
      <c r="O28" s="73"/>
      <c r="P28" s="97"/>
      <c r="Q28" s="94"/>
    </row>
    <row r="29" spans="1:22" ht="20.100000000000001" customHeight="1" x14ac:dyDescent="0.25">
      <c r="B29" s="95" t="s">
        <v>11</v>
      </c>
      <c r="C29" s="95"/>
      <c r="D29" s="73"/>
      <c r="E29" s="335" t="b">
        <v>0</v>
      </c>
      <c r="H29" s="317" t="s">
        <v>10</v>
      </c>
      <c r="K29" s="335">
        <v>1</v>
      </c>
      <c r="L29" s="31" t="str">
        <f>IF(OR(AND(N23=1,P29=1),AND(N23=0,O23=0,P29=1)),"Attenzione A.5!",IF(P29=1,IF(O29&gt;"0","","Scegliere Provincia dell'unità locale"),IF(AND(P29=0,O29&gt;"0"),"Attenzione A.6!","")))</f>
        <v/>
      </c>
      <c r="N29" s="85">
        <f>+IF(E29=TRUE,1,0)</f>
        <v>0</v>
      </c>
      <c r="O29" s="85">
        <f>IF(NOT(K29=""),VLOOKUP(K29,provincia!A1:C108,3,FALSE),0)</f>
        <v>0</v>
      </c>
      <c r="P29" s="96">
        <f>N29*1</f>
        <v>0</v>
      </c>
      <c r="Q29" s="94"/>
    </row>
    <row r="30" spans="1:22" ht="20.100000000000001" customHeight="1" x14ac:dyDescent="0.25">
      <c r="P30" s="94"/>
      <c r="Q30" s="94"/>
    </row>
    <row r="31" spans="1:22" s="64" customFormat="1" ht="20.100000000000001" customHeight="1" x14ac:dyDescent="0.25">
      <c r="A31" s="682"/>
      <c r="B31" s="682"/>
      <c r="C31" s="682"/>
      <c r="D31" s="682"/>
      <c r="E31" s="682"/>
      <c r="F31" s="682"/>
      <c r="G31" s="682"/>
      <c r="H31" s="682"/>
      <c r="I31" s="682"/>
      <c r="J31" s="682"/>
      <c r="K31" s="682"/>
      <c r="L31" s="32"/>
      <c r="M31" s="35"/>
      <c r="N31" s="75"/>
      <c r="O31" s="84"/>
    </row>
    <row r="32" spans="1:22" s="99" customFormat="1" ht="20.100000000000001" customHeight="1" x14ac:dyDescent="0.25">
      <c r="A32" s="667" t="s">
        <v>708</v>
      </c>
      <c r="B32" s="667"/>
      <c r="C32" s="667"/>
      <c r="D32" s="667"/>
      <c r="E32" s="667"/>
      <c r="F32" s="667"/>
      <c r="G32" s="667"/>
      <c r="H32" s="667"/>
      <c r="I32" s="667"/>
      <c r="J32" s="667"/>
      <c r="K32" s="667"/>
      <c r="L32" s="33"/>
      <c r="M32" s="65"/>
      <c r="N32" s="98"/>
    </row>
    <row r="33" spans="1:15" s="64" customFormat="1" ht="20.100000000000001" customHeight="1" x14ac:dyDescent="0.25">
      <c r="A33" s="75"/>
      <c r="B33" s="75"/>
      <c r="C33" s="75"/>
      <c r="D33" s="75"/>
      <c r="E33" s="75"/>
      <c r="F33" s="75"/>
      <c r="G33" s="75"/>
      <c r="H33" s="75"/>
      <c r="I33" s="73"/>
      <c r="J33" s="75"/>
      <c r="K33" s="75"/>
      <c r="L33" s="24"/>
      <c r="M33" s="25"/>
      <c r="N33" s="75"/>
      <c r="O33" s="84"/>
    </row>
    <row r="34" spans="1:15" s="64" customFormat="1" ht="20.100000000000001" customHeight="1" x14ac:dyDescent="0.25">
      <c r="A34" s="557" t="s">
        <v>12</v>
      </c>
      <c r="B34" s="557"/>
      <c r="C34" s="557"/>
      <c r="D34" s="557"/>
      <c r="E34" s="557"/>
      <c r="F34" s="557"/>
      <c r="G34" s="557"/>
      <c r="H34" s="557"/>
      <c r="I34" s="557"/>
      <c r="J34" s="557"/>
      <c r="K34" s="557"/>
      <c r="L34" s="24"/>
      <c r="M34" s="25"/>
      <c r="N34" s="73"/>
    </row>
    <row r="35" spans="1:15" s="64" customFormat="1" ht="20.100000000000001" customHeight="1" x14ac:dyDescent="0.25">
      <c r="A35" s="304"/>
      <c r="B35" s="304"/>
      <c r="C35" s="304"/>
      <c r="D35" s="304"/>
      <c r="E35" s="304"/>
      <c r="F35" s="75"/>
      <c r="G35" s="75"/>
      <c r="H35" s="75"/>
      <c r="I35" s="73"/>
      <c r="J35" s="75"/>
      <c r="K35" s="75"/>
      <c r="L35" s="24"/>
      <c r="M35" s="25"/>
      <c r="N35" s="75"/>
      <c r="O35" s="84"/>
    </row>
    <row r="36" spans="1:15" s="64" customFormat="1" ht="20.100000000000001" customHeight="1" x14ac:dyDescent="0.25">
      <c r="A36" s="580"/>
      <c r="B36" s="580"/>
      <c r="C36" s="675"/>
      <c r="D36" s="630" t="s">
        <v>536</v>
      </c>
      <c r="E36" s="630"/>
      <c r="F36" s="630"/>
      <c r="G36" s="630"/>
      <c r="H36" s="630" t="s">
        <v>638</v>
      </c>
      <c r="I36" s="630" t="b">
        <v>0</v>
      </c>
      <c r="J36" s="630"/>
      <c r="K36" s="631" t="b">
        <v>1</v>
      </c>
      <c r="L36" s="24"/>
      <c r="M36" s="25"/>
      <c r="N36" s="73"/>
    </row>
    <row r="37" spans="1:15" s="64" customFormat="1" ht="20.100000000000001" customHeight="1" x14ac:dyDescent="0.25">
      <c r="A37" s="676"/>
      <c r="B37" s="676"/>
      <c r="C37" s="677"/>
      <c r="D37" s="678" t="s">
        <v>13</v>
      </c>
      <c r="E37" s="679"/>
      <c r="F37" s="680" t="s">
        <v>14</v>
      </c>
      <c r="G37" s="680"/>
      <c r="H37" s="678" t="s">
        <v>13</v>
      </c>
      <c r="I37" s="679"/>
      <c r="J37" s="680" t="s">
        <v>14</v>
      </c>
      <c r="K37" s="681"/>
      <c r="L37" s="24"/>
      <c r="M37" s="25"/>
      <c r="N37" s="73"/>
    </row>
    <row r="38" spans="1:15" s="64" customFormat="1" ht="20.100000000000001" customHeight="1" x14ac:dyDescent="0.25">
      <c r="A38" s="665" t="s">
        <v>15</v>
      </c>
      <c r="B38" s="665"/>
      <c r="C38" s="666"/>
      <c r="D38" s="672"/>
      <c r="E38" s="673"/>
      <c r="F38" s="674"/>
      <c r="G38" s="674"/>
      <c r="H38" s="626"/>
      <c r="I38" s="627"/>
      <c r="J38" s="623"/>
      <c r="K38" s="624"/>
      <c r="L38" s="24"/>
      <c r="M38" s="25"/>
      <c r="N38" s="73"/>
    </row>
    <row r="39" spans="1:15" s="64" customFormat="1" ht="20.100000000000001" customHeight="1" x14ac:dyDescent="0.25">
      <c r="A39" s="664" t="s">
        <v>16</v>
      </c>
      <c r="B39" s="664"/>
      <c r="C39" s="664"/>
      <c r="D39" s="660"/>
      <c r="E39" s="661"/>
      <c r="F39" s="662"/>
      <c r="G39" s="662"/>
      <c r="H39" s="660"/>
      <c r="I39" s="661"/>
      <c r="J39" s="662"/>
      <c r="K39" s="663"/>
      <c r="L39" s="24"/>
      <c r="M39" s="25"/>
      <c r="N39" s="73"/>
    </row>
    <row r="40" spans="1:15" s="64" customFormat="1" ht="20.100000000000001" customHeight="1" x14ac:dyDescent="0.25">
      <c r="A40" s="633" t="s">
        <v>383</v>
      </c>
      <c r="B40" s="633"/>
      <c r="C40" s="633"/>
      <c r="D40" s="645">
        <f>+SUM(D38:E39)</f>
        <v>0</v>
      </c>
      <c r="E40" s="646"/>
      <c r="F40" s="647">
        <f>+SUM(F38:G39)</f>
        <v>0</v>
      </c>
      <c r="G40" s="648"/>
      <c r="H40" s="645">
        <f>+SUM(H38:I39)</f>
        <v>0</v>
      </c>
      <c r="I40" s="646"/>
      <c r="J40" s="647">
        <f>+SUM(J38:K39)</f>
        <v>0</v>
      </c>
      <c r="K40" s="652"/>
      <c r="L40" s="24"/>
      <c r="M40" s="25"/>
      <c r="N40" s="73"/>
    </row>
    <row r="41" spans="1:15" s="64" customFormat="1" ht="20.100000000000001" customHeight="1" x14ac:dyDescent="0.25">
      <c r="A41" s="653" t="s">
        <v>17</v>
      </c>
      <c r="B41" s="653"/>
      <c r="C41" s="653"/>
      <c r="D41" s="626"/>
      <c r="E41" s="627"/>
      <c r="F41" s="623"/>
      <c r="G41" s="623"/>
      <c r="H41" s="626"/>
      <c r="I41" s="627"/>
      <c r="J41" s="623"/>
      <c r="K41" s="624"/>
      <c r="L41" s="24"/>
      <c r="M41" s="25"/>
      <c r="N41" s="73"/>
    </row>
    <row r="42" spans="1:15" s="64" customFormat="1" ht="20.100000000000001" customHeight="1" x14ac:dyDescent="0.25">
      <c r="A42" s="625" t="s">
        <v>18</v>
      </c>
      <c r="B42" s="625"/>
      <c r="C42" s="625"/>
      <c r="D42" s="626"/>
      <c r="E42" s="627"/>
      <c r="F42" s="623"/>
      <c r="G42" s="623"/>
      <c r="H42" s="626"/>
      <c r="I42" s="627"/>
      <c r="J42" s="623"/>
      <c r="K42" s="624"/>
      <c r="L42" s="24"/>
      <c r="M42" s="25"/>
      <c r="N42" s="73"/>
    </row>
    <row r="43" spans="1:15" s="64" customFormat="1" ht="20.100000000000001" customHeight="1" x14ac:dyDescent="0.25">
      <c r="A43" s="650" t="s">
        <v>19</v>
      </c>
      <c r="B43" s="650"/>
      <c r="C43" s="650"/>
      <c r="D43" s="641"/>
      <c r="E43" s="642"/>
      <c r="F43" s="634"/>
      <c r="G43" s="634"/>
      <c r="H43" s="641"/>
      <c r="I43" s="642"/>
      <c r="J43" s="634"/>
      <c r="K43" s="635"/>
      <c r="L43" s="28"/>
      <c r="M43" s="28"/>
      <c r="N43" s="73"/>
    </row>
    <row r="44" spans="1:15" s="64" customFormat="1" ht="20.100000000000001" customHeight="1" x14ac:dyDescent="0.25">
      <c r="A44" s="649" t="s">
        <v>385</v>
      </c>
      <c r="B44" s="649"/>
      <c r="C44" s="649"/>
      <c r="D44" s="638">
        <f>D40+SUM(D41:E43)</f>
        <v>0</v>
      </c>
      <c r="E44" s="639"/>
      <c r="F44" s="636">
        <f>F40+SUM(F41:G43)</f>
        <v>0</v>
      </c>
      <c r="G44" s="637"/>
      <c r="H44" s="638">
        <f>H40+SUM(H41:I43)</f>
        <v>0</v>
      </c>
      <c r="I44" s="639"/>
      <c r="J44" s="636">
        <f>J40+SUM(J41:K43)</f>
        <v>0</v>
      </c>
      <c r="K44" s="640"/>
      <c r="L44" s="46"/>
      <c r="M44" s="46"/>
      <c r="N44" s="73"/>
    </row>
    <row r="45" spans="1:15" s="64" customFormat="1" ht="20.100000000000001" customHeight="1" x14ac:dyDescent="0.25">
      <c r="A45" s="75"/>
      <c r="B45" s="75"/>
      <c r="C45" s="75"/>
      <c r="D45" s="75"/>
      <c r="E45" s="75"/>
      <c r="F45" s="75"/>
      <c r="G45" s="75"/>
      <c r="H45" s="75"/>
      <c r="I45" s="73"/>
      <c r="J45" s="75"/>
      <c r="K45" s="75"/>
      <c r="L45" s="25"/>
      <c r="M45" s="25"/>
      <c r="N45" s="75"/>
      <c r="O45" s="84"/>
    </row>
    <row r="46" spans="1:15" s="64" customFormat="1" ht="20.100000000000001" customHeight="1" x14ac:dyDescent="0.25">
      <c r="A46" s="75"/>
      <c r="B46" s="75"/>
      <c r="C46" s="75"/>
      <c r="D46" s="75"/>
      <c r="E46" s="75"/>
      <c r="F46" s="75"/>
      <c r="G46" s="75"/>
      <c r="H46" s="75"/>
      <c r="I46" s="73"/>
      <c r="J46" s="75"/>
      <c r="K46" s="75"/>
      <c r="L46" s="24"/>
      <c r="M46" s="25"/>
      <c r="N46" s="75"/>
      <c r="O46" s="84"/>
    </row>
    <row r="47" spans="1:15" s="64" customFormat="1" ht="20.100000000000001" customHeight="1" x14ac:dyDescent="0.25">
      <c r="A47" s="557"/>
      <c r="B47" s="557"/>
      <c r="C47" s="557"/>
      <c r="D47" s="557"/>
      <c r="E47" s="557"/>
      <c r="F47" s="557"/>
      <c r="G47" s="557"/>
      <c r="H47" s="557"/>
      <c r="I47" s="557"/>
      <c r="J47" s="557"/>
      <c r="K47" s="557"/>
      <c r="L47" s="24"/>
      <c r="M47" s="25"/>
      <c r="N47" s="75"/>
      <c r="O47" s="84"/>
    </row>
    <row r="48" spans="1:15" s="64" customFormat="1" ht="20.100000000000001" customHeight="1" x14ac:dyDescent="0.25">
      <c r="A48" s="557" t="s">
        <v>382</v>
      </c>
      <c r="B48" s="557"/>
      <c r="C48" s="557"/>
      <c r="D48" s="557"/>
      <c r="E48" s="557"/>
      <c r="F48" s="557"/>
      <c r="G48" s="557"/>
      <c r="H48" s="557"/>
      <c r="I48" s="557"/>
      <c r="J48" s="557"/>
      <c r="K48" s="557"/>
      <c r="L48" s="24"/>
      <c r="M48" s="25"/>
      <c r="N48" s="75"/>
      <c r="O48" s="84"/>
    </row>
    <row r="49" spans="1:21" s="64" customFormat="1" ht="20.100000000000001" customHeight="1" x14ac:dyDescent="0.25">
      <c r="A49" s="75"/>
      <c r="B49" s="75"/>
      <c r="C49" s="75"/>
      <c r="D49" s="75"/>
      <c r="E49" s="75"/>
      <c r="F49" s="75"/>
      <c r="G49" s="75"/>
      <c r="H49" s="75"/>
      <c r="I49" s="73"/>
      <c r="J49" s="75"/>
      <c r="K49" s="75"/>
      <c r="L49" s="24"/>
      <c r="M49" s="25"/>
      <c r="N49" s="75"/>
      <c r="O49" s="84"/>
    </row>
    <row r="50" spans="1:21" s="64" customFormat="1" ht="20.100000000000001" customHeight="1" x14ac:dyDescent="0.25">
      <c r="A50" s="651" t="s">
        <v>384</v>
      </c>
      <c r="B50" s="651"/>
      <c r="C50" s="651"/>
      <c r="D50" s="630" t="s">
        <v>536</v>
      </c>
      <c r="E50" s="630"/>
      <c r="F50" s="630"/>
      <c r="G50" s="630"/>
      <c r="H50" s="630" t="s">
        <v>638</v>
      </c>
      <c r="I50" s="630"/>
      <c r="J50" s="630"/>
      <c r="K50" s="631"/>
      <c r="L50" s="24"/>
      <c r="M50" s="25"/>
      <c r="N50" s="73"/>
    </row>
    <row r="51" spans="1:21" s="64" customFormat="1" ht="24" customHeight="1" x14ac:dyDescent="0.25">
      <c r="A51" s="651"/>
      <c r="B51" s="651"/>
      <c r="C51" s="651"/>
      <c r="D51" s="100" t="s">
        <v>13</v>
      </c>
      <c r="E51" s="101" t="s">
        <v>20</v>
      </c>
      <c r="F51" s="102" t="s">
        <v>14</v>
      </c>
      <c r="G51" s="103" t="s">
        <v>20</v>
      </c>
      <c r="H51" s="104" t="s">
        <v>13</v>
      </c>
      <c r="I51" s="101" t="s">
        <v>20</v>
      </c>
      <c r="J51" s="102" t="s">
        <v>14</v>
      </c>
      <c r="K51" s="269" t="s">
        <v>20</v>
      </c>
      <c r="L51" s="24"/>
      <c r="M51" s="25"/>
      <c r="N51" s="73"/>
    </row>
    <row r="52" spans="1:21" s="64" customFormat="1" ht="20.100000000000001" customHeight="1" x14ac:dyDescent="0.25">
      <c r="A52" s="105" t="s">
        <v>21</v>
      </c>
      <c r="B52" s="105"/>
      <c r="C52" s="106"/>
      <c r="D52" s="11"/>
      <c r="E52" s="11"/>
      <c r="F52" s="11"/>
      <c r="G52" s="12"/>
      <c r="H52" s="13"/>
      <c r="I52" s="11"/>
      <c r="J52" s="11"/>
      <c r="K52" s="270"/>
      <c r="L52" s="31" t="str">
        <f>IF(D40&gt;0,IF(D57&gt;0,IF(AND(D40=D57,D39=E57),"","Attenzione Maschi 2023 in B.1!"),"Compilare Maschi 2023 in B.2"),IF(AND(D40=D57,D39=E57),"","Attenzione Maschi 2023 in B.1!"))</f>
        <v/>
      </c>
      <c r="M52" s="35"/>
      <c r="N52" s="73"/>
    </row>
    <row r="53" spans="1:21" s="64" customFormat="1" ht="20.100000000000001" customHeight="1" x14ac:dyDescent="0.25">
      <c r="A53" s="105" t="s">
        <v>22</v>
      </c>
      <c r="B53" s="105"/>
      <c r="C53" s="106"/>
      <c r="D53" s="11"/>
      <c r="E53" s="11"/>
      <c r="F53" s="11"/>
      <c r="G53" s="12"/>
      <c r="H53" s="13"/>
      <c r="I53" s="11"/>
      <c r="J53" s="11"/>
      <c r="K53" s="270"/>
      <c r="L53" s="53" t="str">
        <f>IF(F40&gt;0, IF(F57&gt;0,IF(AND(F40=F57,F39=G57),"","Attenzione Femmine 2023 in B.1!"),"Compilare Femmine 2023 in B.2"),IF(AND(F40=F57,F39=G57),"","Attenzione Femmine 2023 in B.1!"))</f>
        <v/>
      </c>
      <c r="M53" s="28"/>
      <c r="N53" s="73"/>
    </row>
    <row r="54" spans="1:21" s="64" customFormat="1" ht="20.100000000000001" customHeight="1" x14ac:dyDescent="0.25">
      <c r="A54" s="105" t="s">
        <v>23</v>
      </c>
      <c r="B54" s="105"/>
      <c r="C54" s="106"/>
      <c r="D54" s="11"/>
      <c r="E54" s="11"/>
      <c r="F54" s="11"/>
      <c r="G54" s="12"/>
      <c r="H54" s="13"/>
      <c r="I54" s="11"/>
      <c r="J54" s="11"/>
      <c r="K54" s="270"/>
      <c r="L54" s="53" t="str">
        <f>IF((D39+F39)&gt;0,IF((E57+G57)&gt;0,IF((E57+G57)=(D39+F39),"","Attenzione part-time 2023 in B.2!"),"Compilare part-time 2023 in B.2"),IF((E57+G57)=(D39+F39),"","Attenzione part-time 2023 in B.2!"))</f>
        <v/>
      </c>
      <c r="M54" s="28"/>
      <c r="N54" s="73"/>
    </row>
    <row r="55" spans="1:21" s="64" customFormat="1" ht="20.100000000000001" customHeight="1" x14ac:dyDescent="0.25">
      <c r="A55" s="105" t="s">
        <v>24</v>
      </c>
      <c r="B55" s="105"/>
      <c r="C55" s="106"/>
      <c r="D55" s="11"/>
      <c r="E55" s="11"/>
      <c r="F55" s="11"/>
      <c r="G55" s="12"/>
      <c r="H55" s="13"/>
      <c r="I55" s="11"/>
      <c r="J55" s="11"/>
      <c r="K55" s="270"/>
      <c r="L55" s="53" t="str">
        <f>IF(H40&gt;0, IF(H57&gt;0,IF(AND(H40=H57,H39=I57),"","Attenzione Maschi 2024 in B.1!"),"Compilare Maschi 2024 in B.2"),IF(AND(H40=H57,H39=I57),"","Attenzione Maschi 2024 in B.1!"))</f>
        <v/>
      </c>
      <c r="M55" s="28"/>
      <c r="N55" s="95"/>
      <c r="O55" s="95"/>
      <c r="P55" s="95"/>
      <c r="Q55" s="95"/>
      <c r="R55" s="95"/>
      <c r="S55" s="95"/>
      <c r="T55" s="95"/>
      <c r="U55" s="95"/>
    </row>
    <row r="56" spans="1:21" s="64" customFormat="1" ht="20.100000000000001" customHeight="1" x14ac:dyDescent="0.25">
      <c r="A56" s="105" t="s">
        <v>25</v>
      </c>
      <c r="B56" s="105"/>
      <c r="C56" s="106"/>
      <c r="D56" s="11"/>
      <c r="E56" s="11"/>
      <c r="F56" s="11"/>
      <c r="G56" s="12"/>
      <c r="H56" s="13"/>
      <c r="I56" s="11"/>
      <c r="J56" s="11"/>
      <c r="K56" s="270"/>
      <c r="L56" s="53" t="str">
        <f>IF(J40&gt;0, IF(J57&gt;0,IF(AND(J40=J57,J39=K57),"","Attenzione Femmine 2024 in B.1!"),"Compilare Femmine 2024 in B.2"),IF(AND(J40=J57,J39=K57),"","Attenzione Femmine 2024 in B.1!"))</f>
        <v/>
      </c>
      <c r="M56" s="28"/>
      <c r="N56" s="73"/>
    </row>
    <row r="57" spans="1:21" s="64" customFormat="1" ht="20.100000000000001" customHeight="1" x14ac:dyDescent="0.25">
      <c r="A57" s="633" t="s">
        <v>383</v>
      </c>
      <c r="B57" s="633"/>
      <c r="C57" s="633"/>
      <c r="D57" s="107">
        <f t="shared" ref="D57:J57" si="0">+SUM(D52:D56)</f>
        <v>0</v>
      </c>
      <c r="E57" s="108">
        <f t="shared" si="0"/>
        <v>0</v>
      </c>
      <c r="F57" s="107">
        <f t="shared" si="0"/>
        <v>0</v>
      </c>
      <c r="G57" s="108">
        <f t="shared" si="0"/>
        <v>0</v>
      </c>
      <c r="H57" s="107">
        <f t="shared" si="0"/>
        <v>0</v>
      </c>
      <c r="I57" s="108">
        <f>+SUM(I52:I56)</f>
        <v>0</v>
      </c>
      <c r="J57" s="107">
        <f t="shared" si="0"/>
        <v>0</v>
      </c>
      <c r="K57" s="271">
        <f>+SUM(K52:K56)</f>
        <v>0</v>
      </c>
      <c r="L57" s="53" t="str">
        <f>IF((H39+J39)&gt;0,IF((I57+K57)&gt;0,IF((I57+K57)=(H39+J39),"","Attenzione part-time 2024 in B.2!"),"Compilare part-time 2024 in B.2"),IF((I57+K57)=(H39+J39),"","Attenzione part-time 2024 in B.2!"))</f>
        <v/>
      </c>
      <c r="M57" s="28"/>
      <c r="N57" s="73"/>
    </row>
    <row r="58" spans="1:21" ht="20.100000000000001" customHeight="1" x14ac:dyDescent="0.25"/>
    <row r="59" spans="1:21" s="111" customFormat="1" ht="20.100000000000001" customHeight="1" x14ac:dyDescent="0.25">
      <c r="A59" s="557" t="s">
        <v>639</v>
      </c>
      <c r="B59" s="557"/>
      <c r="C59" s="557"/>
      <c r="D59" s="557"/>
      <c r="E59" s="557"/>
      <c r="F59" s="557"/>
      <c r="G59" s="557"/>
      <c r="H59" s="557"/>
      <c r="I59" s="557"/>
      <c r="J59" s="557"/>
      <c r="K59" s="557"/>
      <c r="L59" s="34"/>
      <c r="M59" s="25"/>
      <c r="N59" s="109"/>
      <c r="O59" s="110"/>
    </row>
    <row r="60" spans="1:21" s="313" customFormat="1" ht="27" customHeight="1" x14ac:dyDescent="0.25">
      <c r="A60" s="643" t="s">
        <v>521</v>
      </c>
      <c r="B60" s="643"/>
      <c r="C60" s="643"/>
      <c r="D60" s="643"/>
      <c r="E60" s="643"/>
      <c r="F60" s="643"/>
      <c r="G60" s="643"/>
      <c r="H60" s="643"/>
      <c r="I60" s="643"/>
      <c r="J60" s="643"/>
      <c r="K60" s="643"/>
      <c r="L60" s="643"/>
      <c r="M60" s="63"/>
      <c r="N60" s="314"/>
      <c r="P60" s="314"/>
      <c r="Q60" s="314"/>
      <c r="R60" s="314"/>
    </row>
    <row r="61" spans="1:21" s="112" customFormat="1" ht="20.100000000000001" customHeight="1" x14ac:dyDescent="0.25">
      <c r="B61" s="88" t="s">
        <v>379</v>
      </c>
      <c r="C61" s="113"/>
      <c r="D61" s="113"/>
      <c r="E61" s="113"/>
      <c r="F61" s="113"/>
      <c r="G61" s="113"/>
      <c r="H61" s="113"/>
      <c r="I61" s="628"/>
      <c r="J61" s="629"/>
      <c r="K61" s="114"/>
      <c r="L61" s="44" t="str">
        <f>IF((I61+I68)&gt;0, IF((H44+J44-D44-F44)=(I61-I68),"","Attenzione: dati non coerenti con variazione tra 31.12.2023 e 31.12.2024 del totale dipendenti ricavabile da B.1"),"")</f>
        <v/>
      </c>
      <c r="M61" s="30"/>
      <c r="N61" s="115"/>
      <c r="O61" s="115"/>
      <c r="P61" s="115"/>
      <c r="Q61" s="115"/>
      <c r="R61" s="115"/>
    </row>
    <row r="62" spans="1:21" customFormat="1" ht="20.100000000000001" customHeight="1" x14ac:dyDescent="0.25"/>
    <row r="63" spans="1:21" customFormat="1" ht="20.100000000000001" customHeight="1" x14ac:dyDescent="0.25">
      <c r="A63" s="644" t="s">
        <v>861</v>
      </c>
      <c r="B63" s="644"/>
      <c r="C63" s="246" t="s">
        <v>862</v>
      </c>
      <c r="D63" s="113"/>
      <c r="E63" s="113"/>
      <c r="F63" s="113"/>
      <c r="G63" s="113"/>
      <c r="H63" s="113"/>
      <c r="I63" s="550"/>
      <c r="J63" s="551"/>
      <c r="K63" s="114"/>
      <c r="L63" s="552" t="str">
        <f>IF(OR(I61+I67&gt;0,I63+I64+I65&gt;0), IF(OR(SUM(I63:J65)&gt;I61,SUM(I63:J65)&lt;I61),"Attenzione: dati non coerenti con dipendenti assunti",""),"")</f>
        <v/>
      </c>
    </row>
    <row r="64" spans="1:21" customFormat="1" ht="20.100000000000001" customHeight="1" x14ac:dyDescent="0.25">
      <c r="A64" s="644"/>
      <c r="B64" s="644"/>
      <c r="C64" s="246" t="s">
        <v>863</v>
      </c>
      <c r="D64" s="113"/>
      <c r="E64" s="113"/>
      <c r="F64" s="113"/>
      <c r="G64" s="113"/>
      <c r="H64" s="113"/>
      <c r="I64" s="550"/>
      <c r="J64" s="551"/>
      <c r="K64" s="114"/>
      <c r="L64" s="552"/>
    </row>
    <row r="65" spans="1:20" customFormat="1" ht="20.100000000000001" customHeight="1" x14ac:dyDescent="0.25">
      <c r="A65" s="112"/>
      <c r="B65" s="88"/>
      <c r="C65" s="246" t="s">
        <v>864</v>
      </c>
      <c r="D65" s="113"/>
      <c r="E65" s="113"/>
      <c r="F65" s="113"/>
      <c r="G65" s="113"/>
      <c r="H65" s="113"/>
      <c r="I65" s="550"/>
      <c r="J65" s="551"/>
      <c r="K65" s="114"/>
      <c r="L65" s="552"/>
    </row>
    <row r="66" spans="1:20" customFormat="1" ht="20.100000000000001" customHeight="1" x14ac:dyDescent="0.25"/>
    <row r="67" spans="1:20" s="112" customFormat="1" ht="20.100000000000001" customHeight="1" x14ac:dyDescent="0.25">
      <c r="B67" s="88"/>
      <c r="C67" s="113"/>
      <c r="D67" s="113"/>
      <c r="E67" s="113"/>
      <c r="F67" s="113"/>
      <c r="G67" s="113"/>
      <c r="H67" s="113"/>
      <c r="I67" s="116"/>
      <c r="J67" s="116"/>
      <c r="K67" s="114"/>
      <c r="L67" s="44"/>
      <c r="M67" s="30"/>
      <c r="N67" s="115"/>
      <c r="O67" s="115"/>
      <c r="P67" s="115"/>
      <c r="Q67" s="115"/>
      <c r="R67" s="115"/>
    </row>
    <row r="68" spans="1:20" s="112" customFormat="1" ht="20.100000000000001" customHeight="1" x14ac:dyDescent="0.25">
      <c r="B68" s="88" t="s">
        <v>520</v>
      </c>
      <c r="C68" s="117"/>
      <c r="D68" s="117"/>
      <c r="E68" s="117"/>
      <c r="F68" s="117"/>
      <c r="G68" s="117"/>
      <c r="H68" s="117"/>
      <c r="I68" s="628"/>
      <c r="J68" s="629"/>
      <c r="L68" s="44"/>
      <c r="M68" s="28"/>
      <c r="N68" s="115"/>
      <c r="P68" s="115"/>
      <c r="Q68" s="115"/>
      <c r="R68" s="115"/>
    </row>
    <row r="69" spans="1:20" s="112" customFormat="1" ht="20.100000000000001" customHeight="1" x14ac:dyDescent="0.25">
      <c r="A69" s="121"/>
      <c r="B69" s="120"/>
      <c r="C69" s="264"/>
      <c r="D69" s="117"/>
      <c r="E69" s="117"/>
      <c r="F69" s="117"/>
      <c r="G69" s="117"/>
      <c r="L69" s="45"/>
      <c r="M69" s="45"/>
      <c r="N69" s="115"/>
      <c r="O69" s="119"/>
      <c r="P69" s="115"/>
      <c r="Q69" s="115"/>
      <c r="R69" s="115"/>
    </row>
    <row r="70" spans="1:20" s="112" customFormat="1" ht="20.100000000000001" customHeight="1" x14ac:dyDescent="0.25">
      <c r="B70" s="315" t="s">
        <v>544</v>
      </c>
      <c r="C70" s="246" t="s">
        <v>386</v>
      </c>
      <c r="D70" s="117"/>
      <c r="E70" s="117"/>
      <c r="F70" s="117"/>
      <c r="G70" s="117"/>
      <c r="H70" s="117"/>
      <c r="I70" s="550"/>
      <c r="J70" s="551"/>
      <c r="L70" s="552" t="str">
        <f>IF(OR(I61+I68&gt;0,I70+I71&gt;0), IF(AND(I70&lt;=I68,I71&lt;=I68,I70+I71&lt;=I68),"","Attenzione: dati non coerenti con dipendenti cessati"),"")</f>
        <v/>
      </c>
      <c r="M70" s="45"/>
      <c r="N70" s="115"/>
      <c r="O70" s="119"/>
      <c r="P70" s="115"/>
      <c r="Q70" s="115"/>
      <c r="R70" s="115"/>
    </row>
    <row r="71" spans="1:20" s="112" customFormat="1" ht="20.100000000000001" customHeight="1" x14ac:dyDescent="0.25">
      <c r="B71" s="120"/>
      <c r="C71" s="246" t="s">
        <v>532</v>
      </c>
      <c r="D71" s="117"/>
      <c r="E71" s="117"/>
      <c r="F71" s="30"/>
      <c r="G71" s="117"/>
      <c r="H71" s="117"/>
      <c r="I71" s="550"/>
      <c r="J71" s="551"/>
      <c r="L71" s="552"/>
      <c r="M71" s="45"/>
      <c r="N71" s="115"/>
      <c r="O71" s="119"/>
      <c r="P71" s="115"/>
      <c r="Q71" s="115"/>
      <c r="R71" s="115"/>
    </row>
    <row r="72" spans="1:20" s="112" customFormat="1" ht="20.100000000000001" customHeight="1" x14ac:dyDescent="0.25">
      <c r="B72" s="122"/>
      <c r="C72" s="30"/>
      <c r="D72" s="30"/>
      <c r="E72" s="30"/>
      <c r="F72" s="30"/>
      <c r="G72" s="30"/>
      <c r="H72" s="30"/>
      <c r="I72" s="123"/>
      <c r="J72" s="124"/>
      <c r="L72" s="36"/>
      <c r="M72" s="36"/>
      <c r="T72" s="119"/>
    </row>
    <row r="73" spans="1:20" s="112" customFormat="1" ht="20.100000000000001" customHeight="1" x14ac:dyDescent="0.25">
      <c r="A73" s="632" t="s">
        <v>640</v>
      </c>
      <c r="B73" s="632"/>
      <c r="C73" s="632"/>
      <c r="D73" s="632"/>
      <c r="E73" s="632"/>
      <c r="F73" s="632"/>
      <c r="G73" s="632"/>
      <c r="H73" s="122"/>
      <c r="I73" s="311" t="str">
        <f>IF(ISERROR((I61+I68)/(D44+F44)),"",(I61+I68)/(D44+F44))</f>
        <v/>
      </c>
      <c r="L73" s="30"/>
      <c r="M73" s="30"/>
      <c r="N73" s="115"/>
      <c r="O73" s="115"/>
      <c r="P73" s="115"/>
      <c r="Q73" s="115"/>
      <c r="R73" s="115"/>
    </row>
    <row r="74" spans="1:20" s="112" customFormat="1" ht="20.100000000000001" customHeight="1" x14ac:dyDescent="0.25">
      <c r="A74" s="125"/>
      <c r="B74" s="126"/>
      <c r="C74" s="30"/>
      <c r="D74" s="127"/>
      <c r="E74" s="126"/>
      <c r="F74" s="126"/>
      <c r="G74" s="122"/>
      <c r="H74" s="122"/>
      <c r="I74" s="122"/>
      <c r="L74" s="30"/>
      <c r="M74" s="30"/>
      <c r="N74" s="115"/>
      <c r="O74" s="115"/>
      <c r="P74" s="115"/>
      <c r="Q74" s="115"/>
      <c r="R74" s="115"/>
    </row>
    <row r="75" spans="1:20" ht="20.100000000000001" customHeight="1" x14ac:dyDescent="0.25">
      <c r="A75" s="557"/>
      <c r="B75" s="557"/>
      <c r="C75" s="557"/>
      <c r="D75" s="557"/>
      <c r="E75" s="557"/>
      <c r="F75" s="557"/>
      <c r="G75" s="557"/>
      <c r="H75" s="557"/>
      <c r="I75" s="557"/>
      <c r="J75" s="557"/>
      <c r="K75" s="557"/>
      <c r="M75" s="48"/>
    </row>
    <row r="76" spans="1:20" ht="23.65" customHeight="1" x14ac:dyDescent="0.25">
      <c r="A76" s="557" t="s">
        <v>658</v>
      </c>
      <c r="B76" s="557" t="b">
        <v>0</v>
      </c>
      <c r="C76" s="557"/>
      <c r="D76" s="557" t="b">
        <v>0</v>
      </c>
      <c r="E76" s="557"/>
      <c r="F76" s="557"/>
      <c r="G76" s="557"/>
      <c r="H76" s="557"/>
      <c r="I76" s="557"/>
      <c r="J76" s="557"/>
      <c r="K76" s="557"/>
      <c r="M76" s="48"/>
    </row>
    <row r="77" spans="1:20" ht="23.65" customHeight="1" x14ac:dyDescent="0.25">
      <c r="B77" s="272" t="s">
        <v>537</v>
      </c>
      <c r="C77" s="128"/>
      <c r="D77" s="128"/>
      <c r="E77" s="128"/>
      <c r="H77" s="36"/>
      <c r="M77" s="48"/>
    </row>
    <row r="78" spans="1:20" ht="23.45" customHeight="1" x14ac:dyDescent="0.25">
      <c r="A78" s="248" t="s">
        <v>7</v>
      </c>
      <c r="B78" s="296" t="b">
        <v>0</v>
      </c>
      <c r="C78" s="248" t="s">
        <v>8</v>
      </c>
      <c r="D78" s="296" t="b">
        <v>0</v>
      </c>
      <c r="E78" s="85" t="s">
        <v>538</v>
      </c>
      <c r="F78" s="354"/>
      <c r="G78" s="273"/>
      <c r="H78" s="36"/>
      <c r="K78" s="552" t="str">
        <f>IF(P78+Q78&gt;1,"Scegliere una sola opzione",IF(AND(Q78=1,F78=0),"Indicare il numero di lavoratori somministrati a tempo determinato",IF(AND(Q78=0,P78=1,F78&gt;0),"Attenzione: risposte non coerenti tra loro","")))</f>
        <v/>
      </c>
      <c r="L78" s="552"/>
      <c r="M78" s="552"/>
      <c r="N78" s="77" t="str">
        <f>+IF(B78=TRUE,"1","0")</f>
        <v>0</v>
      </c>
      <c r="O78" s="77" t="str">
        <f>+IF(D78=TRUE,"1","0")</f>
        <v>0</v>
      </c>
      <c r="P78" s="96">
        <f>N78*1</f>
        <v>0</v>
      </c>
      <c r="Q78" s="96">
        <f>O78*1</f>
        <v>0</v>
      </c>
    </row>
    <row r="79" spans="1:20" ht="26.45" customHeight="1" x14ac:dyDescent="0.25">
      <c r="A79" s="128"/>
      <c r="B79" s="128"/>
      <c r="C79" s="248"/>
      <c r="D79" s="260" t="b">
        <v>0</v>
      </c>
      <c r="E79" s="248"/>
      <c r="F79" s="274"/>
      <c r="G79" s="116"/>
      <c r="I79" s="128"/>
      <c r="M79" s="48"/>
      <c r="P79" s="94"/>
      <c r="Q79" s="94"/>
    </row>
    <row r="80" spans="1:20" ht="23.65" customHeight="1" x14ac:dyDescent="0.25">
      <c r="A80" s="70"/>
      <c r="B80" s="272" t="s">
        <v>539</v>
      </c>
      <c r="C80" s="70"/>
      <c r="D80" s="70"/>
      <c r="E80" s="248"/>
      <c r="F80" s="116"/>
      <c r="I80" s="128"/>
      <c r="M80" s="48"/>
      <c r="P80" s="94"/>
      <c r="Q80" s="94"/>
    </row>
    <row r="81" spans="1:18" ht="26.45" customHeight="1" x14ac:dyDescent="0.25">
      <c r="A81" s="248" t="s">
        <v>7</v>
      </c>
      <c r="B81" s="296" t="b">
        <v>0</v>
      </c>
      <c r="C81" s="248" t="s">
        <v>8</v>
      </c>
      <c r="D81" s="296" t="b">
        <v>0</v>
      </c>
      <c r="E81" s="85" t="s">
        <v>538</v>
      </c>
      <c r="F81" s="355"/>
      <c r="G81" s="273"/>
      <c r="K81" s="552" t="str">
        <f>IF(P81+Q81&gt;1,"Scegliere una sola opzione",IF(AND(Q81=1,F81=0),"Indicare il numero di lavoratori somministrati a tempo indeterminato",IF(AND(Q81=0,P81=1,F81&gt;0),"Attenzione: risposte non coerenti tra loro","")))</f>
        <v/>
      </c>
      <c r="L81" s="552"/>
      <c r="M81" s="552"/>
      <c r="N81" s="77" t="str">
        <f>+IF(B81=TRUE,"1","0")</f>
        <v>0</v>
      </c>
      <c r="O81" s="77" t="str">
        <f>+IF(D81=TRUE,"1","0")</f>
        <v>0</v>
      </c>
      <c r="P81" s="96">
        <f>N81*1</f>
        <v>0</v>
      </c>
      <c r="Q81" s="96">
        <f>O81*1</f>
        <v>0</v>
      </c>
    </row>
    <row r="82" spans="1:18" customFormat="1" ht="26.65" customHeight="1" x14ac:dyDescent="0.25"/>
    <row r="83" spans="1:18" customFormat="1" ht="26.65" customHeight="1" x14ac:dyDescent="0.25">
      <c r="A83" s="486" t="s">
        <v>871</v>
      </c>
      <c r="B83" s="487"/>
      <c r="C83" s="487"/>
      <c r="D83" s="487"/>
      <c r="E83" s="487"/>
      <c r="F83" s="487"/>
    </row>
    <row r="84" spans="1:18" customFormat="1" ht="26.65" customHeight="1" x14ac:dyDescent="0.25">
      <c r="A84" s="518" t="s">
        <v>865</v>
      </c>
      <c r="B84" s="518"/>
      <c r="C84" s="519"/>
      <c r="D84" s="520" t="s">
        <v>866</v>
      </c>
      <c r="E84" s="521"/>
      <c r="F84" s="522"/>
    </row>
    <row r="85" spans="1:18" customFormat="1" ht="26.65" customHeight="1" x14ac:dyDescent="0.25">
      <c r="A85" s="523" t="s">
        <v>867</v>
      </c>
      <c r="B85" s="523"/>
      <c r="C85" s="524"/>
      <c r="D85" s="525"/>
      <c r="E85" s="526"/>
      <c r="F85" s="527"/>
    </row>
    <row r="86" spans="1:18" customFormat="1" ht="26.65" customHeight="1" x14ac:dyDescent="0.25">
      <c r="A86" s="528" t="s">
        <v>868</v>
      </c>
      <c r="B86" s="528"/>
      <c r="C86" s="529"/>
      <c r="D86" s="530"/>
      <c r="E86" s="531"/>
      <c r="F86" s="532"/>
    </row>
    <row r="87" spans="1:18" customFormat="1" ht="26.65" customHeight="1" x14ac:dyDescent="0.25">
      <c r="A87" s="533" t="s">
        <v>869</v>
      </c>
      <c r="B87" s="533"/>
      <c r="C87" s="534" t="s">
        <v>870</v>
      </c>
      <c r="D87" s="535">
        <f>SUM(D85:F86)</f>
        <v>0</v>
      </c>
      <c r="E87" s="536"/>
      <c r="F87" s="537"/>
    </row>
    <row r="88" spans="1:18" customFormat="1" ht="26.65" customHeight="1" x14ac:dyDescent="0.25"/>
    <row r="89" spans="1:18" s="36" customFormat="1" ht="20.100000000000001" hidden="1" customHeight="1" x14ac:dyDescent="0.25">
      <c r="A89" s="129"/>
      <c r="J89" s="130"/>
      <c r="L89" s="41"/>
      <c r="M89" s="41"/>
      <c r="Q89" s="85"/>
      <c r="R89" s="30"/>
    </row>
    <row r="90" spans="1:18" s="36" customFormat="1" ht="20.100000000000001" hidden="1" customHeight="1" x14ac:dyDescent="0.25">
      <c r="A90" s="113"/>
      <c r="J90" s="130"/>
      <c r="L90" s="41"/>
      <c r="M90" s="41"/>
      <c r="Q90" s="85"/>
      <c r="R90" s="30"/>
    </row>
    <row r="91" spans="1:18" s="36" customFormat="1" ht="20.100000000000001" hidden="1" customHeight="1" x14ac:dyDescent="0.25">
      <c r="A91" s="113"/>
      <c r="J91" s="130"/>
      <c r="K91" s="41"/>
      <c r="M91" s="41"/>
      <c r="Q91" s="85"/>
      <c r="R91" s="30"/>
    </row>
    <row r="92" spans="1:18" s="36" customFormat="1" ht="20.100000000000001" hidden="1" customHeight="1" x14ac:dyDescent="0.25">
      <c r="A92" s="113"/>
      <c r="J92" s="130"/>
      <c r="K92" s="41"/>
      <c r="M92" s="41"/>
      <c r="Q92" s="85"/>
      <c r="R92" s="30"/>
    </row>
    <row r="93" spans="1:18" s="112" customFormat="1" ht="20.100000000000001" hidden="1" customHeight="1" x14ac:dyDescent="0.25">
      <c r="B93" s="122"/>
      <c r="E93" s="132"/>
      <c r="F93" s="124"/>
      <c r="G93" s="124"/>
      <c r="L93" s="36"/>
      <c r="M93" s="66"/>
      <c r="N93" s="88"/>
      <c r="O93" s="77"/>
      <c r="P93" s="73"/>
      <c r="Q93" s="73"/>
      <c r="R93" s="115"/>
    </row>
    <row r="94" spans="1:18" s="36" customFormat="1" ht="20.100000000000001" hidden="1" customHeight="1" x14ac:dyDescent="0.25">
      <c r="A94" s="556"/>
      <c r="B94" s="556"/>
      <c r="C94" s="556"/>
      <c r="D94" s="556"/>
      <c r="E94" s="556"/>
      <c r="F94" s="556"/>
      <c r="G94" s="556"/>
      <c r="H94" s="556"/>
      <c r="I94" s="556"/>
      <c r="J94" s="556"/>
      <c r="K94" s="556"/>
      <c r="L94" s="30"/>
      <c r="M94" s="30"/>
      <c r="N94" s="117"/>
      <c r="O94" s="117"/>
      <c r="P94" s="133"/>
      <c r="Q94" s="133"/>
      <c r="R94" s="30"/>
    </row>
    <row r="95" spans="1:18" s="135" customFormat="1" ht="20.100000000000001" hidden="1" customHeight="1" x14ac:dyDescent="0.25">
      <c r="A95" s="134"/>
      <c r="B95" s="134"/>
      <c r="C95" s="134"/>
      <c r="D95" s="134"/>
      <c r="E95" s="134"/>
      <c r="F95" s="134"/>
      <c r="G95" s="134"/>
      <c r="H95" s="130"/>
      <c r="I95" s="260"/>
      <c r="J95" s="130"/>
      <c r="K95" s="260"/>
      <c r="L95" s="41" t="str">
        <f>IF(P95+Q95&gt;1,"Scegliere una sola opzione","")</f>
        <v/>
      </c>
      <c r="M95" s="41"/>
      <c r="N95" s="118"/>
      <c r="O95" s="118"/>
      <c r="P95" s="118"/>
      <c r="Q95" s="118"/>
      <c r="R95" s="38"/>
    </row>
    <row r="96" spans="1:18" s="112" customFormat="1" ht="20.100000000000001" hidden="1" customHeight="1" x14ac:dyDescent="0.25">
      <c r="I96" s="121"/>
      <c r="L96" s="36"/>
      <c r="M96" s="36"/>
      <c r="O96" s="115"/>
      <c r="P96" s="115"/>
      <c r="Q96" s="115"/>
      <c r="R96" s="115"/>
    </row>
    <row r="97" spans="1:30" s="111" customFormat="1" ht="20.100000000000001" customHeight="1" x14ac:dyDescent="0.25">
      <c r="A97" s="543" t="s">
        <v>707</v>
      </c>
      <c r="B97" s="543"/>
      <c r="C97" s="543"/>
      <c r="D97" s="543"/>
      <c r="E97" s="543"/>
      <c r="F97" s="543"/>
      <c r="G97" s="543"/>
      <c r="H97" s="543"/>
      <c r="I97" s="543"/>
      <c r="J97" s="543"/>
      <c r="K97" s="543"/>
      <c r="L97" s="24"/>
      <c r="M97" s="25"/>
    </row>
    <row r="98" spans="1:30" s="136" customFormat="1" ht="20.100000000000001" customHeight="1" x14ac:dyDescent="0.25">
      <c r="A98" s="565" t="s">
        <v>523</v>
      </c>
      <c r="B98" s="565"/>
      <c r="C98" s="565"/>
      <c r="D98" s="565"/>
      <c r="E98" s="565"/>
      <c r="F98" s="565"/>
      <c r="G98" s="565"/>
      <c r="H98" s="565"/>
      <c r="I98" s="565"/>
      <c r="J98" s="565"/>
      <c r="K98" s="565"/>
      <c r="L98" s="52"/>
      <c r="M98" s="67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</row>
    <row r="99" spans="1:30" s="136" customFormat="1" ht="9.75" customHeight="1" x14ac:dyDescent="0.25">
      <c r="A99" s="137"/>
      <c r="B99" s="137"/>
      <c r="C99" s="137"/>
      <c r="D99" s="137"/>
      <c r="E99" s="137"/>
      <c r="F99" s="137"/>
      <c r="G99" s="137"/>
      <c r="H99" s="137"/>
      <c r="I99" s="138"/>
      <c r="J99" s="137"/>
      <c r="K99" s="137"/>
      <c r="L99" s="52"/>
      <c r="M99" s="67"/>
      <c r="N99" s="70"/>
      <c r="O99" s="70"/>
      <c r="P99" s="70"/>
      <c r="Q99" s="70"/>
      <c r="R99" s="70"/>
      <c r="S99" s="70"/>
      <c r="T99" s="70"/>
      <c r="U99" s="49"/>
      <c r="V99" s="49"/>
      <c r="W99" s="49"/>
      <c r="X99" s="49"/>
    </row>
    <row r="100" spans="1:30" s="111" customFormat="1" ht="20.100000000000001" customHeight="1" x14ac:dyDescent="0.25">
      <c r="A100" s="259" t="s">
        <v>522</v>
      </c>
      <c r="B100" s="139"/>
      <c r="C100" s="139"/>
      <c r="D100" s="139"/>
      <c r="E100" s="139"/>
      <c r="F100" s="139"/>
      <c r="G100" s="139"/>
      <c r="H100" s="139"/>
      <c r="I100" s="70"/>
      <c r="J100" s="139"/>
      <c r="K100" s="139"/>
      <c r="L100" s="24"/>
      <c r="M100" s="47"/>
      <c r="N100" s="139"/>
      <c r="O100" s="140"/>
      <c r="P100" s="70"/>
      <c r="Q100" s="70"/>
      <c r="R100" s="70"/>
      <c r="S100" s="70"/>
      <c r="T100" s="70"/>
      <c r="U100" s="70"/>
      <c r="V100" s="70"/>
      <c r="W100" s="70"/>
      <c r="X100" s="70"/>
    </row>
    <row r="101" spans="1:30" s="111" customFormat="1" ht="33" customHeight="1" x14ac:dyDescent="0.25">
      <c r="A101" s="559"/>
      <c r="B101" s="559"/>
      <c r="C101" s="559"/>
      <c r="D101" s="559"/>
      <c r="E101" s="559"/>
      <c r="F101" s="559"/>
      <c r="G101" s="559"/>
      <c r="H101" s="560" t="s">
        <v>26</v>
      </c>
      <c r="I101" s="560"/>
      <c r="J101" s="561" t="s">
        <v>25</v>
      </c>
      <c r="K101" s="562"/>
      <c r="L101" s="24"/>
      <c r="M101" s="47"/>
      <c r="N101" s="70" t="s">
        <v>27</v>
      </c>
      <c r="O101" s="50"/>
      <c r="P101" s="50"/>
      <c r="Q101" s="50"/>
      <c r="R101" s="70"/>
      <c r="S101" s="70"/>
      <c r="T101" s="70"/>
      <c r="U101" s="70"/>
      <c r="V101" s="70"/>
      <c r="W101" s="70"/>
      <c r="X101" s="70"/>
    </row>
    <row r="102" spans="1:30" s="111" customFormat="1" ht="20.100000000000001" customHeight="1" x14ac:dyDescent="0.25">
      <c r="A102" s="684" t="s">
        <v>641</v>
      </c>
      <c r="B102" s="684"/>
      <c r="C102" s="684"/>
      <c r="D102" s="684"/>
      <c r="E102" s="684"/>
      <c r="F102" s="684"/>
      <c r="G102" s="685"/>
      <c r="H102" s="688"/>
      <c r="I102" s="689"/>
      <c r="J102" s="688"/>
      <c r="K102" s="689"/>
      <c r="L102" s="53" t="str">
        <f>IF(F114+G114+H114+I114=0,IF(H102&gt;0,"Nessun quadro/impieg./intermedio FT in B.2!",""),IF(H102=0,"Compilare Ferie Quadri/Impiegati/Intermedi",""))</f>
        <v/>
      </c>
      <c r="M102" s="68"/>
      <c r="N102" s="544" t="s">
        <v>28</v>
      </c>
      <c r="O102" s="544"/>
      <c r="P102" s="544"/>
      <c r="Q102" s="544"/>
      <c r="R102" s="544"/>
      <c r="S102" s="544"/>
      <c r="T102" s="70"/>
      <c r="U102" s="70"/>
      <c r="V102" s="70"/>
      <c r="W102" s="70"/>
      <c r="X102" s="70"/>
    </row>
    <row r="103" spans="1:30" s="111" customFormat="1" ht="20.100000000000001" customHeight="1" x14ac:dyDescent="0.25">
      <c r="A103" s="686"/>
      <c r="B103" s="686"/>
      <c r="C103" s="686"/>
      <c r="D103" s="686"/>
      <c r="E103" s="686"/>
      <c r="F103" s="686"/>
      <c r="G103" s="687"/>
      <c r="H103" s="690"/>
      <c r="I103" s="691"/>
      <c r="J103" s="690"/>
      <c r="K103" s="691"/>
      <c r="L103" s="53" t="str">
        <f>IF(J114+K114=0,IF(J102&gt;0,"Nessun Operaio FT in B.2!",""),IF(J102=0,"Compilare Ferie Operai",""))</f>
        <v/>
      </c>
      <c r="M103" s="68"/>
      <c r="N103" s="683" t="s">
        <v>29</v>
      </c>
      <c r="O103" s="683"/>
      <c r="P103" s="683"/>
      <c r="Q103" s="70"/>
      <c r="R103" s="70"/>
      <c r="S103" s="70"/>
      <c r="T103" s="70"/>
      <c r="U103" s="70"/>
      <c r="V103" s="70"/>
      <c r="W103" s="70"/>
      <c r="X103" s="70"/>
    </row>
    <row r="104" spans="1:30" s="111" customFormat="1" ht="20.100000000000001" customHeight="1" x14ac:dyDescent="0.2">
      <c r="A104" s="684" t="s">
        <v>499</v>
      </c>
      <c r="B104" s="684"/>
      <c r="C104" s="684"/>
      <c r="D104" s="684"/>
      <c r="E104" s="684"/>
      <c r="F104" s="684"/>
      <c r="G104" s="685"/>
      <c r="H104" s="697"/>
      <c r="I104" s="698"/>
      <c r="J104" s="697"/>
      <c r="K104" s="698"/>
      <c r="L104" s="53" t="str">
        <f>IF(F114+G114+H114+I114=0,IF(H104&gt;0,"Nessun quadro/impiegato/intermedio in B.2!",""),IF(H104=0,"Compilare Orario Quadri/Impiegati/Intermedi",IF(H104&gt;48,"Orario settimanale &gt; 48 ore?","")))</f>
        <v/>
      </c>
      <c r="M104" s="68"/>
      <c r="N104" s="141"/>
      <c r="O104" s="142" t="s">
        <v>30</v>
      </c>
      <c r="P104" s="143" t="s">
        <v>31</v>
      </c>
      <c r="Q104" s="70"/>
      <c r="R104" s="70"/>
      <c r="S104" s="70"/>
      <c r="T104" s="70"/>
      <c r="U104" s="70"/>
      <c r="V104" s="70"/>
      <c r="W104" s="70"/>
      <c r="X104" s="70"/>
    </row>
    <row r="105" spans="1:30" s="111" customFormat="1" ht="20.100000000000001" customHeight="1" x14ac:dyDescent="0.25">
      <c r="A105" s="516"/>
      <c r="B105" s="516"/>
      <c r="C105" s="516"/>
      <c r="D105" s="516"/>
      <c r="E105" s="516"/>
      <c r="F105" s="516"/>
      <c r="G105" s="696"/>
      <c r="H105" s="699"/>
      <c r="I105" s="700"/>
      <c r="J105" s="699"/>
      <c r="K105" s="700"/>
      <c r="L105" s="53" t="str">
        <f>IF(J114+K114=0,IF(J104&gt;0,"Nessun operaio in B.2!",""),IF(J104=0,"Compilare Orario Operai",IF(J104&gt;48,"Orario settimanale &gt; 48?","")))</f>
        <v/>
      </c>
      <c r="M105" s="68"/>
      <c r="N105" s="144" t="s">
        <v>32</v>
      </c>
      <c r="O105" s="145" t="e">
        <f>H102/(F114+G114+H114+I114)</f>
        <v>#DIV/0!</v>
      </c>
      <c r="P105" s="146" t="e">
        <f>J102/(J114+K114)</f>
        <v>#DIV/0!</v>
      </c>
      <c r="Q105" s="70"/>
      <c r="R105" s="70"/>
      <c r="S105" s="70"/>
      <c r="T105" s="70"/>
      <c r="U105" s="70"/>
      <c r="V105" s="70"/>
      <c r="W105" s="70"/>
      <c r="X105" s="70"/>
    </row>
    <row r="106" spans="1:30" s="111" customFormat="1" ht="32.25" customHeight="1" x14ac:dyDescent="0.25">
      <c r="A106" s="701" t="s">
        <v>492</v>
      </c>
      <c r="B106" s="701"/>
      <c r="C106" s="701"/>
      <c r="D106" s="701"/>
      <c r="E106" s="701"/>
      <c r="F106" s="701"/>
      <c r="G106" s="702"/>
      <c r="H106" s="703"/>
      <c r="I106" s="704"/>
      <c r="J106" s="705"/>
      <c r="K106" s="704"/>
      <c r="L106" s="52"/>
      <c r="M106" s="47"/>
      <c r="N106" s="144" t="s">
        <v>33</v>
      </c>
      <c r="O106" s="145" t="e">
        <f>H104/(F114+G114+H114+I114)</f>
        <v>#DIV/0!</v>
      </c>
      <c r="P106" s="146" t="e">
        <f>J104/(J114+K114)</f>
        <v>#DIV/0!</v>
      </c>
      <c r="Q106" s="70"/>
      <c r="R106" s="70"/>
      <c r="S106" s="70"/>
      <c r="T106" s="70"/>
      <c r="U106" s="70"/>
      <c r="V106" s="70"/>
      <c r="W106" s="70"/>
      <c r="X106" s="70"/>
    </row>
    <row r="107" spans="1:30" s="111" customFormat="1" ht="20.100000000000001" customHeight="1" x14ac:dyDescent="0.2">
      <c r="A107" s="694" t="s">
        <v>491</v>
      </c>
      <c r="B107" s="694"/>
      <c r="C107" s="694"/>
      <c r="D107" s="694"/>
      <c r="E107" s="694"/>
      <c r="F107" s="694"/>
      <c r="G107" s="694"/>
      <c r="H107" s="694"/>
      <c r="I107" s="694"/>
      <c r="J107" s="694"/>
      <c r="K107" s="694"/>
      <c r="L107" s="24"/>
      <c r="M107" s="47"/>
      <c r="N107" s="70"/>
      <c r="O107" s="48"/>
      <c r="P107" s="48"/>
      <c r="Q107" s="70"/>
      <c r="R107" s="70"/>
      <c r="S107" s="70"/>
      <c r="T107" s="70"/>
      <c r="U107" s="70"/>
      <c r="V107" s="70"/>
      <c r="W107" s="70"/>
      <c r="X107" s="70"/>
    </row>
    <row r="108" spans="1:30" s="111" customFormat="1" ht="20.100000000000001" customHeight="1" x14ac:dyDescent="0.2">
      <c r="A108" s="139"/>
      <c r="B108" s="139"/>
      <c r="C108" s="139"/>
      <c r="D108" s="139"/>
      <c r="E108" s="139"/>
      <c r="F108" s="139"/>
      <c r="G108" s="139"/>
      <c r="H108" s="139"/>
      <c r="I108" s="70"/>
      <c r="J108" s="139"/>
      <c r="K108" s="139"/>
      <c r="L108" s="24"/>
      <c r="M108" s="47"/>
      <c r="N108" s="139"/>
      <c r="O108" s="147"/>
      <c r="P108" s="48"/>
      <c r="Q108" s="70"/>
      <c r="R108" s="70"/>
      <c r="S108" s="70"/>
      <c r="T108" s="70"/>
      <c r="U108" s="70"/>
      <c r="V108" s="70"/>
      <c r="W108" s="70"/>
      <c r="X108" s="70"/>
    </row>
    <row r="109" spans="1:30" s="111" customFormat="1" ht="30.75" customHeight="1" x14ac:dyDescent="0.25">
      <c r="A109" s="695" t="s">
        <v>642</v>
      </c>
      <c r="B109" s="695"/>
      <c r="C109" s="695"/>
      <c r="D109" s="695"/>
      <c r="E109" s="695"/>
      <c r="F109" s="695"/>
      <c r="G109" s="695"/>
      <c r="H109" s="695"/>
      <c r="I109" s="695"/>
      <c r="J109" s="695"/>
      <c r="K109" s="695"/>
      <c r="L109" s="24"/>
      <c r="M109" s="47"/>
      <c r="N109" s="713"/>
      <c r="O109" s="713"/>
      <c r="P109" s="706" t="s">
        <v>34</v>
      </c>
      <c r="Q109" s="706"/>
      <c r="R109" s="707"/>
      <c r="S109" s="706" t="s">
        <v>22</v>
      </c>
      <c r="T109" s="706"/>
      <c r="U109" s="707"/>
      <c r="V109" s="706" t="s">
        <v>35</v>
      </c>
      <c r="W109" s="706"/>
      <c r="X109" s="707"/>
      <c r="Y109" s="706" t="s">
        <v>25</v>
      </c>
      <c r="Z109" s="706"/>
      <c r="AA109" s="707"/>
      <c r="AC109" s="401" t="s">
        <v>647</v>
      </c>
      <c r="AD109" s="402">
        <v>366</v>
      </c>
    </row>
    <row r="110" spans="1:30" s="111" customFormat="1" ht="29.25" customHeight="1" x14ac:dyDescent="0.25">
      <c r="A110" s="708" t="s">
        <v>36</v>
      </c>
      <c r="B110" s="708"/>
      <c r="C110" s="708"/>
      <c r="D110" s="708"/>
      <c r="E110" s="708"/>
      <c r="F110" s="708"/>
      <c r="G110" s="708"/>
      <c r="H110" s="708"/>
      <c r="I110" s="708"/>
      <c r="J110" s="708"/>
      <c r="K110" s="708"/>
      <c r="L110" s="24"/>
      <c r="M110" s="47"/>
      <c r="N110" s="713"/>
      <c r="O110" s="713"/>
      <c r="P110" s="148" t="s">
        <v>13</v>
      </c>
      <c r="Q110" s="149" t="s">
        <v>14</v>
      </c>
      <c r="R110" s="150" t="s">
        <v>34</v>
      </c>
      <c r="S110" s="148" t="s">
        <v>13</v>
      </c>
      <c r="T110" s="149" t="s">
        <v>14</v>
      </c>
      <c r="U110" s="150" t="s">
        <v>34</v>
      </c>
      <c r="V110" s="148" t="s">
        <v>13</v>
      </c>
      <c r="W110" s="149" t="s">
        <v>14</v>
      </c>
      <c r="X110" s="150" t="s">
        <v>34</v>
      </c>
      <c r="Y110" s="148" t="s">
        <v>13</v>
      </c>
      <c r="Z110" s="149" t="s">
        <v>14</v>
      </c>
      <c r="AA110" s="150" t="s">
        <v>34</v>
      </c>
      <c r="AC110" s="402" t="s">
        <v>644</v>
      </c>
      <c r="AD110" s="402">
        <v>104</v>
      </c>
    </row>
    <row r="111" spans="1:30" s="111" customFormat="1" ht="20.25" customHeight="1" x14ac:dyDescent="0.25">
      <c r="A111" s="712" t="s">
        <v>37</v>
      </c>
      <c r="B111" s="712"/>
      <c r="C111" s="712"/>
      <c r="D111" s="712"/>
      <c r="E111" s="712"/>
      <c r="F111" s="710" t="s">
        <v>497</v>
      </c>
      <c r="G111" s="711"/>
      <c r="H111" s="711"/>
      <c r="I111" s="711"/>
      <c r="J111" s="711"/>
      <c r="K111" s="711"/>
      <c r="L111" s="24"/>
      <c r="M111" s="47"/>
      <c r="N111" s="151" t="s">
        <v>38</v>
      </c>
      <c r="O111" s="151"/>
      <c r="P111" s="146">
        <f>+S111+V111+Y111</f>
        <v>0</v>
      </c>
      <c r="Q111" s="152">
        <f>+T111+W111+Z111</f>
        <v>0</v>
      </c>
      <c r="R111" s="153">
        <f>+U111+X111+AA111</f>
        <v>0</v>
      </c>
      <c r="S111" s="146">
        <f>+$F$114</f>
        <v>0</v>
      </c>
      <c r="T111" s="152">
        <f>$G$114</f>
        <v>0</v>
      </c>
      <c r="U111" s="153">
        <f>+S111+T111</f>
        <v>0</v>
      </c>
      <c r="V111" s="146">
        <f>$H$114</f>
        <v>0</v>
      </c>
      <c r="W111" s="152">
        <f>$I$114</f>
        <v>0</v>
      </c>
      <c r="X111" s="153">
        <f>+V111+W111</f>
        <v>0</v>
      </c>
      <c r="Y111" s="146">
        <f>$J$114</f>
        <v>0</v>
      </c>
      <c r="Z111" s="152">
        <f>$K$114</f>
        <v>0</v>
      </c>
      <c r="AA111" s="153">
        <f>+Y111+Z111</f>
        <v>0</v>
      </c>
      <c r="AC111" s="402" t="s">
        <v>645</v>
      </c>
      <c r="AD111" s="402">
        <v>8</v>
      </c>
    </row>
    <row r="112" spans="1:30" s="111" customFormat="1" ht="20.100000000000001" customHeight="1" x14ac:dyDescent="0.25">
      <c r="A112" s="139"/>
      <c r="B112" s="139"/>
      <c r="C112" s="139"/>
      <c r="D112" s="139"/>
      <c r="E112" s="154"/>
      <c r="F112" s="709" t="s">
        <v>22</v>
      </c>
      <c r="G112" s="709"/>
      <c r="H112" s="709" t="s">
        <v>35</v>
      </c>
      <c r="I112" s="709"/>
      <c r="J112" s="709" t="s">
        <v>25</v>
      </c>
      <c r="K112" s="709"/>
      <c r="L112" s="24"/>
      <c r="M112" s="47"/>
      <c r="N112" s="151" t="s">
        <v>39</v>
      </c>
      <c r="O112" s="151"/>
      <c r="P112" s="155" t="str">
        <f>IF(P111&gt;0,+(S112*S111+V112*V111+Y112*Y111)/P111,"0")</f>
        <v>0</v>
      </c>
      <c r="Q112" s="156" t="str">
        <f>IF(Q111&gt;0,+(T112*T111+W112*W111+Z112*Z111)/Q111,"0")</f>
        <v>0</v>
      </c>
      <c r="R112" s="157" t="str">
        <f>IF(P111&gt;0,IF(Q111&gt;0,+(P112*P111+Q112*Q111)/R111,P112),Q112)</f>
        <v>0</v>
      </c>
      <c r="S112" s="155" t="str">
        <f>IF(S111&gt;0,((($AD$109-$AD$110-$AD$111-$AD$112-$H$102)/5)*($H$104-($H$106/60))-F127/S111),"0")</f>
        <v>0</v>
      </c>
      <c r="T112" s="156" t="str">
        <f>IF(T111&gt;0,((($AD$109-$AD$110-$AD$111-$AD$112-$H$102)/5)*($H$104-($H$106/60))-G127/T111),"0")</f>
        <v>0</v>
      </c>
      <c r="U112" s="157" t="str">
        <f>IF(S111&gt;0,IF(T111&gt;0,+(S112*S111+T112*T111)/U111,S112),T112)</f>
        <v>0</v>
      </c>
      <c r="V112" s="155" t="str">
        <f>IF(V111&gt;0,((($AD$109-$AD$110-$AD$111-$AD$112-$H$102)/5)*($H$104-($H$106/60))-H127/V111),"0")</f>
        <v>0</v>
      </c>
      <c r="W112" s="156" t="str">
        <f>IF(W111&gt;0,((($AD$109-$AD$110-$AD$111-$AD$112-$H$102)/5)*($H$104-($H$106/60))-I127/W111),"0")</f>
        <v>0</v>
      </c>
      <c r="X112" s="157" t="str">
        <f>IF(V111&gt;0,IF(W111&gt;0,+(V112*V111+W112*W111)/X111,V112),W112)</f>
        <v>0</v>
      </c>
      <c r="Y112" s="155" t="str">
        <f>IF(Y111&gt;0,((($AD$109-$AD$110-$AD$111-$AD$112-$J$102)/5)*($J$104-($J$106/60))-J127/Y111),"0")</f>
        <v>0</v>
      </c>
      <c r="Z112" s="156" t="str">
        <f>IF(Z111&gt;0,((($AD$109-$AD$110-$AD$111-$AD$112-$J$102)/5)*($J$104-($J$106/60))-K127/Z111),"0")</f>
        <v>0</v>
      </c>
      <c r="AA112" s="157" t="str">
        <f>IF(Y111&gt;0,IF(Z111&gt;0,+(Y112*Y111+Z112*Z111)/AA111,Y112),Z112)</f>
        <v>0</v>
      </c>
      <c r="AC112" s="402" t="s">
        <v>646</v>
      </c>
      <c r="AD112" s="402">
        <v>1</v>
      </c>
    </row>
    <row r="113" spans="1:27" s="111" customFormat="1" ht="20.100000000000001" customHeight="1" x14ac:dyDescent="0.25">
      <c r="A113" s="139"/>
      <c r="B113" s="139"/>
      <c r="C113" s="139"/>
      <c r="D113" s="139"/>
      <c r="E113" s="154"/>
      <c r="F113" s="158" t="s">
        <v>13</v>
      </c>
      <c r="G113" s="159" t="s">
        <v>14</v>
      </c>
      <c r="H113" s="158" t="s">
        <v>13</v>
      </c>
      <c r="I113" s="160" t="s">
        <v>14</v>
      </c>
      <c r="J113" s="158" t="s">
        <v>13</v>
      </c>
      <c r="K113" s="159" t="s">
        <v>14</v>
      </c>
      <c r="L113" s="24"/>
      <c r="M113" s="47"/>
      <c r="N113" s="151" t="s">
        <v>40</v>
      </c>
      <c r="O113" s="151"/>
      <c r="P113" s="155" t="str">
        <f>IF(P111&gt;0,+(S113*S111+V113*V111+Y113*Y111)/P111,"0")</f>
        <v>0</v>
      </c>
      <c r="Q113" s="156" t="str">
        <f>IF(Q111,+(T113*T111+W113*W111+Z113*Z111)/Q111,"0")</f>
        <v>0</v>
      </c>
      <c r="R113" s="157" t="str">
        <f>IF(P111&gt;0,IF(Q111&gt;0,+(P113*P111+Q113*Q111)/R111,P113),Q113)</f>
        <v>0</v>
      </c>
      <c r="S113" s="155" t="str">
        <f>IF(S111&gt;0,+S112-(F115+F116+F119+F120+F122+F123+F124)/S111,"0")</f>
        <v>0</v>
      </c>
      <c r="T113" s="156" t="str">
        <f>IF(T111&gt;0,+T112-(G115+G116+G119+G120+G122+G123+G124)/T111,"0")</f>
        <v>0</v>
      </c>
      <c r="U113" s="157" t="str">
        <f>IF(S111&gt;0,IF(T111&gt;0,+(S113*S111+T113*T111)/U111,S113),T113)</f>
        <v>0</v>
      </c>
      <c r="V113" s="155" t="str">
        <f>IF(V111&gt;0,+V112-(H115+H116+H119+H120+H122+H123+H124)/V111,"0")</f>
        <v>0</v>
      </c>
      <c r="W113" s="156" t="str">
        <f>IF(W111&gt;0,+W112-(I115+I116+I119+I120+I122+I123+I124)/W111,"0")</f>
        <v>0</v>
      </c>
      <c r="X113" s="157" t="str">
        <f>IF(V111&gt;0,IF(W111&gt;0,+(V113*V111+W113*W111)/X111,V113),W113)</f>
        <v>0</v>
      </c>
      <c r="Y113" s="155" t="str">
        <f>IF(Y111&gt;0,+Y112-(J115+J116+J119+J120+J122+J123+J124)/Y111,"0")</f>
        <v>0</v>
      </c>
      <c r="Z113" s="156" t="str">
        <f>IF(Z111&gt;0,+Z112-(K115+K116+K119+K120+K122+K123+K124)/Z111,"0")</f>
        <v>0</v>
      </c>
      <c r="AA113" s="157" t="str">
        <f>IF(Y111&gt;0,IF(Z111&gt;0,+(Y113*Y111+Z113*Z111)/AA111,Y113),Z113)</f>
        <v>0</v>
      </c>
    </row>
    <row r="114" spans="1:27" s="111" customFormat="1" ht="25.5" customHeight="1" x14ac:dyDescent="0.25">
      <c r="A114" s="692" t="s">
        <v>643</v>
      </c>
      <c r="B114" s="692"/>
      <c r="C114" s="692"/>
      <c r="D114" s="692"/>
      <c r="E114" s="693"/>
      <c r="F114" s="361">
        <f>+(D53+H53-E53-I53)/2</f>
        <v>0</v>
      </c>
      <c r="G114" s="362">
        <f>(F53+J53-G53-K53)/2</f>
        <v>0</v>
      </c>
      <c r="H114" s="361">
        <f>+(D54+D55+H54+H55-E54-E55-I54-I55)/2</f>
        <v>0</v>
      </c>
      <c r="I114" s="362">
        <f>+(F54+F55+J54+J55-G54-G55-K54-K55)/2</f>
        <v>0</v>
      </c>
      <c r="J114" s="361">
        <f>+(D56+H56-E56-I56)/2</f>
        <v>0</v>
      </c>
      <c r="K114" s="362">
        <f>+(F56+J56-G56-K56)/2</f>
        <v>0</v>
      </c>
      <c r="L114" s="24"/>
      <c r="M114" s="47"/>
      <c r="N114" s="161" t="s">
        <v>41</v>
      </c>
      <c r="O114" s="162"/>
      <c r="P114" s="146" t="str">
        <f>IF(P111&gt;0,+(S114*S111+V114*V111+Y114*Y111)/P111,"0")</f>
        <v>0</v>
      </c>
      <c r="Q114" s="152" t="str">
        <f>IF(Q111&gt;0,+(T114*T111+W114*W111+Z114*Z111)/Q111,"0")</f>
        <v>0</v>
      </c>
      <c r="R114" s="153" t="str">
        <f>IF(P111&gt;0,IF(Q111&gt;0,+R112-R113,P114),Q114)</f>
        <v>0</v>
      </c>
      <c r="S114" s="146" t="str">
        <f>IF(S111&gt;0,+S112-S113,"0")</f>
        <v>0</v>
      </c>
      <c r="T114" s="152" t="str">
        <f>IF(T111&gt;0,+T112-T113,"0")</f>
        <v>0</v>
      </c>
      <c r="U114" s="153" t="str">
        <f>IF(S111&gt;0,IF(T111&gt;0,+U112-U113,S114),T114)</f>
        <v>0</v>
      </c>
      <c r="V114" s="146" t="str">
        <f>IF(V111&gt;0,+V112-V113,"0")</f>
        <v>0</v>
      </c>
      <c r="W114" s="152" t="str">
        <f>IF(W111&gt;0,+W112-W113,"0")</f>
        <v>0</v>
      </c>
      <c r="X114" s="153" t="str">
        <f>IF(V111&gt;0,IF(W111&gt;0,+X112-X113,V114),W114)</f>
        <v>0</v>
      </c>
      <c r="Y114" s="146" t="str">
        <f>IF(Y111&gt;0,+Y112-Y113,"0")</f>
        <v>0</v>
      </c>
      <c r="Z114" s="152" t="str">
        <f>IF(Z111&gt;0,+Z112-Z113,"0")</f>
        <v>0</v>
      </c>
      <c r="AA114" s="153" t="str">
        <f>IF(Y111&gt;0,IF(Z111&gt;0,+AA112-AA113,Y114),Z114)</f>
        <v>0</v>
      </c>
    </row>
    <row r="115" spans="1:27" s="111" customFormat="1" ht="20.100000000000001" customHeight="1" x14ac:dyDescent="0.25">
      <c r="A115" s="544" t="s">
        <v>42</v>
      </c>
      <c r="B115" s="544"/>
      <c r="C115" s="544"/>
      <c r="D115" s="544"/>
      <c r="E115" s="544"/>
      <c r="F115" s="383"/>
      <c r="G115" s="384"/>
      <c r="H115" s="383"/>
      <c r="I115" s="384"/>
      <c r="J115" s="383"/>
      <c r="K115" s="384"/>
      <c r="L115" s="31" t="str">
        <f>IF(F114+F115+F116+F119+F120+F122+F123+F124+F127=0,"",IF(F114=0,IF(F115+F116+F119+F120+F122+F123+F124+F127&gt;0,"Attenzione Zero Quadri M full-time in B.2!",""),IF(F115+F116+F119+F120+F122+F123+F124=0,"Nessuna assenza per Quadri M?","")))</f>
        <v/>
      </c>
      <c r="M115" s="68"/>
      <c r="N115" s="70" t="s">
        <v>43</v>
      </c>
      <c r="O115" s="70"/>
      <c r="P115" s="163"/>
      <c r="Q115" s="164"/>
      <c r="R115" s="165"/>
      <c r="S115" s="163" t="str">
        <f>IF(S$111&gt;0,+F115/S$111/8,"0")</f>
        <v>0</v>
      </c>
      <c r="T115" s="164" t="str">
        <f>IF(T$111&gt;0,+G115/T$111/8,"0")</f>
        <v>0</v>
      </c>
      <c r="U115" s="165"/>
      <c r="V115" s="163" t="str">
        <f>IF(V$111&gt;0,+H115/V$111/8,"0")</f>
        <v>0</v>
      </c>
      <c r="W115" s="164" t="str">
        <f>IF(W$111&gt;0,+I115/W$111/8,"0")</f>
        <v>0</v>
      </c>
      <c r="X115" s="165"/>
      <c r="Y115" s="163" t="str">
        <f>IF(Y$111&gt;0,+J115/Y$111/8,"0")</f>
        <v>0</v>
      </c>
      <c r="Z115" s="164" t="str">
        <f>IF(Z$111&gt;0,+K115/Z$111/8,"0")</f>
        <v>0</v>
      </c>
      <c r="AA115" s="165"/>
    </row>
    <row r="116" spans="1:27" s="111" customFormat="1" ht="20.100000000000001" customHeight="1" x14ac:dyDescent="0.25">
      <c r="A116" s="563" t="s">
        <v>496</v>
      </c>
      <c r="B116" s="563"/>
      <c r="C116" s="563"/>
      <c r="D116" s="563"/>
      <c r="E116" s="563"/>
      <c r="F116" s="387"/>
      <c r="G116" s="388"/>
      <c r="H116" s="387"/>
      <c r="I116" s="388"/>
      <c r="J116" s="387"/>
      <c r="K116" s="388"/>
      <c r="L116" s="31" t="str">
        <f>IF(G114+G115+G116+G119+G120+G122+G123+G124+G127=0,"",IF(G114=0,IF(G115+G116+G119+G120+G122+G123+G124+G127&gt;0,"Attenzione Zero Quadri F full-time in B.2!",""),IF(G115+G116+G119+G120+G122+G123+G124=0,"Nessuna assenza per Quadri F?","")))</f>
        <v/>
      </c>
      <c r="M116" s="68"/>
      <c r="N116" s="70" t="s">
        <v>44</v>
      </c>
      <c r="O116" s="70"/>
      <c r="P116" s="163"/>
      <c r="Q116" s="164"/>
      <c r="R116" s="165"/>
      <c r="S116" s="163" t="str">
        <f t="shared" ref="S116:T126" si="1">IF(S$111&gt;0,+F116/S$111/8,"0")</f>
        <v>0</v>
      </c>
      <c r="T116" s="164" t="str">
        <f t="shared" si="1"/>
        <v>0</v>
      </c>
      <c r="U116" s="165"/>
      <c r="V116" s="163" t="str">
        <f t="shared" ref="V116:W127" si="2">IF(V$111&gt;0,+H116/V$111/8,"0")</f>
        <v>0</v>
      </c>
      <c r="W116" s="164" t="str">
        <f>IF(W$111&gt;0,+I116/W$111/8,"0")</f>
        <v>0</v>
      </c>
      <c r="X116" s="165"/>
      <c r="Y116" s="163" t="str">
        <f t="shared" ref="Y116:Z127" si="3">IF(Y$111&gt;0,+J116/Y$111/8,"0")</f>
        <v>0</v>
      </c>
      <c r="Z116" s="164" t="str">
        <f t="shared" si="3"/>
        <v>0</v>
      </c>
      <c r="AA116" s="165"/>
    </row>
    <row r="117" spans="1:27" s="111" customFormat="1" ht="29.25" hidden="1" customHeight="1" x14ac:dyDescent="0.25">
      <c r="A117" s="606" t="s">
        <v>529</v>
      </c>
      <c r="B117" s="606"/>
      <c r="C117" s="606"/>
      <c r="D117" s="606"/>
      <c r="E117" s="606"/>
      <c r="F117" s="389"/>
      <c r="G117" s="389"/>
      <c r="H117" s="389"/>
      <c r="I117" s="389"/>
      <c r="J117" s="390"/>
      <c r="K117" s="391"/>
      <c r="L117" s="210" t="str">
        <f>IF(OR(J117&gt;J116,K117&gt;K116),"Attenzione: Carenza &gt; Malattie non professionali (punto 2.)","")</f>
        <v/>
      </c>
      <c r="M117" s="47"/>
      <c r="N117" s="209" t="s">
        <v>495</v>
      </c>
      <c r="O117" s="166"/>
      <c r="P117" s="167"/>
      <c r="Q117" s="168"/>
      <c r="R117" s="169"/>
      <c r="S117" s="291" t="str">
        <f t="shared" si="1"/>
        <v>0</v>
      </c>
      <c r="T117" s="292" t="str">
        <f t="shared" si="1"/>
        <v>0</v>
      </c>
      <c r="U117" s="293"/>
      <c r="V117" s="291" t="str">
        <f t="shared" si="2"/>
        <v>0</v>
      </c>
      <c r="W117" s="292" t="str">
        <f t="shared" si="2"/>
        <v>0</v>
      </c>
      <c r="X117" s="293"/>
      <c r="Y117" s="291" t="str">
        <f t="shared" si="3"/>
        <v>0</v>
      </c>
      <c r="Z117" s="292" t="str">
        <f t="shared" si="3"/>
        <v>0</v>
      </c>
      <c r="AA117" s="169"/>
    </row>
    <row r="118" spans="1:27" s="111" customFormat="1" ht="20.100000000000001" hidden="1" customHeight="1" x14ac:dyDescent="0.25">
      <c r="A118" s="558" t="s">
        <v>45</v>
      </c>
      <c r="B118" s="558"/>
      <c r="C118" s="558"/>
      <c r="D118" s="558"/>
      <c r="E118" s="558"/>
      <c r="F118" s="387"/>
      <c r="G118" s="388"/>
      <c r="H118" s="387"/>
      <c r="I118" s="388"/>
      <c r="J118" s="387"/>
      <c r="K118" s="388"/>
      <c r="L118" s="52"/>
      <c r="M118" s="47"/>
      <c r="N118" s="70"/>
      <c r="O118" s="170"/>
      <c r="P118" s="171"/>
      <c r="Q118" s="172"/>
      <c r="R118" s="173"/>
      <c r="S118" s="171" t="str">
        <f t="shared" si="1"/>
        <v>0</v>
      </c>
      <c r="T118" s="172" t="str">
        <f t="shared" si="1"/>
        <v>0</v>
      </c>
      <c r="U118" s="173"/>
      <c r="V118" s="171" t="str">
        <f t="shared" si="2"/>
        <v>0</v>
      </c>
      <c r="W118" s="172" t="str">
        <f t="shared" si="2"/>
        <v>0</v>
      </c>
      <c r="X118" s="173"/>
      <c r="Y118" s="171" t="str">
        <f t="shared" si="3"/>
        <v>0</v>
      </c>
      <c r="Z118" s="172" t="str">
        <f t="shared" si="3"/>
        <v>0</v>
      </c>
      <c r="AA118" s="173"/>
    </row>
    <row r="119" spans="1:27" s="111" customFormat="1" ht="18.75" customHeight="1" x14ac:dyDescent="0.25">
      <c r="A119" s="563" t="s">
        <v>46</v>
      </c>
      <c r="B119" s="563"/>
      <c r="C119" s="563"/>
      <c r="D119" s="563"/>
      <c r="E119" s="563"/>
      <c r="F119" s="387"/>
      <c r="G119" s="388"/>
      <c r="H119" s="387"/>
      <c r="I119" s="388"/>
      <c r="J119" s="387"/>
      <c r="K119" s="388"/>
      <c r="L119" s="57"/>
      <c r="M119" s="69"/>
      <c r="N119" s="70" t="s">
        <v>47</v>
      </c>
      <c r="O119" s="70"/>
      <c r="P119" s="163"/>
      <c r="Q119" s="164"/>
      <c r="R119" s="165"/>
      <c r="S119" s="163" t="str">
        <f t="shared" si="1"/>
        <v>0</v>
      </c>
      <c r="T119" s="164" t="str">
        <f t="shared" si="1"/>
        <v>0</v>
      </c>
      <c r="U119" s="165"/>
      <c r="V119" s="163" t="str">
        <f t="shared" si="2"/>
        <v>0</v>
      </c>
      <c r="W119" s="164" t="str">
        <f t="shared" si="2"/>
        <v>0</v>
      </c>
      <c r="X119" s="165"/>
      <c r="Y119" s="163" t="str">
        <f t="shared" si="3"/>
        <v>0</v>
      </c>
      <c r="Z119" s="164" t="str">
        <f t="shared" si="3"/>
        <v>0</v>
      </c>
      <c r="AA119" s="165"/>
    </row>
    <row r="120" spans="1:27" s="111" customFormat="1" ht="20.100000000000001" customHeight="1" x14ac:dyDescent="0.25">
      <c r="A120" s="563" t="s">
        <v>553</v>
      </c>
      <c r="B120" s="563"/>
      <c r="C120" s="563"/>
      <c r="D120" s="563"/>
      <c r="E120" s="566"/>
      <c r="F120" s="387"/>
      <c r="G120" s="388"/>
      <c r="H120" s="387"/>
      <c r="I120" s="388"/>
      <c r="J120" s="387"/>
      <c r="K120" s="388"/>
      <c r="L120" s="31" t="str">
        <f>IF(H114+H115+H116+H119+H120+H122+H123+H124+H127+H129=0,"",IF(H114=0,IF(H115+H116+H119+H120+H122+H123+H124+H127+H129&gt;0,"Attenzione Zero Impiegati/Intermedi M full-time in B.2!",""),IF(H115+H116+H119+H120+H122+H123+H124=0,"Nessuna assenza per Impiegati/Intermedi M?","")))</f>
        <v/>
      </c>
      <c r="M120" s="68"/>
      <c r="N120" s="70" t="s">
        <v>561</v>
      </c>
      <c r="O120" s="70"/>
      <c r="P120" s="163"/>
      <c r="Q120" s="164"/>
      <c r="R120" s="165"/>
      <c r="S120" s="163" t="str">
        <f t="shared" si="1"/>
        <v>0</v>
      </c>
      <c r="T120" s="164" t="str">
        <f t="shared" si="1"/>
        <v>0</v>
      </c>
      <c r="U120" s="165"/>
      <c r="V120" s="163" t="str">
        <f t="shared" si="2"/>
        <v>0</v>
      </c>
      <c r="W120" s="164" t="str">
        <f t="shared" si="2"/>
        <v>0</v>
      </c>
      <c r="X120" s="165"/>
      <c r="Y120" s="163" t="str">
        <f t="shared" si="3"/>
        <v>0</v>
      </c>
      <c r="Z120" s="164" t="str">
        <f t="shared" si="3"/>
        <v>0</v>
      </c>
      <c r="AA120" s="165"/>
    </row>
    <row r="121" spans="1:27" s="111" customFormat="1" ht="20.100000000000001" hidden="1" customHeight="1" x14ac:dyDescent="0.25">
      <c r="A121" s="610" t="s">
        <v>551</v>
      </c>
      <c r="B121" s="610"/>
      <c r="C121" s="610"/>
      <c r="D121" s="610"/>
      <c r="E121" s="611"/>
      <c r="F121" s="387"/>
      <c r="G121" s="388"/>
      <c r="H121" s="387"/>
      <c r="I121" s="388"/>
      <c r="J121" s="387"/>
      <c r="K121" s="388"/>
      <c r="L121" s="59"/>
      <c r="M121" s="70"/>
      <c r="N121" s="70" t="s">
        <v>549</v>
      </c>
      <c r="O121" s="170"/>
      <c r="P121" s="171"/>
      <c r="Q121" s="172"/>
      <c r="R121" s="173"/>
      <c r="S121" s="171" t="str">
        <f>IF(S$111&gt;0,+F121/S$111/8,"0")</f>
        <v>0</v>
      </c>
      <c r="T121" s="172" t="str">
        <f>IF(T$111&gt;0,+G121/T$111/8,"0")</f>
        <v>0</v>
      </c>
      <c r="U121" s="173"/>
      <c r="V121" s="171" t="str">
        <f t="shared" si="2"/>
        <v>0</v>
      </c>
      <c r="W121" s="172" t="str">
        <f t="shared" si="2"/>
        <v>0</v>
      </c>
      <c r="X121" s="173"/>
      <c r="Y121" s="171" t="str">
        <f t="shared" si="3"/>
        <v>0</v>
      </c>
      <c r="Z121" s="172" t="str">
        <f t="shared" si="3"/>
        <v>0</v>
      </c>
      <c r="AA121" s="173"/>
    </row>
    <row r="122" spans="1:27" s="111" customFormat="1" ht="20.100000000000001" customHeight="1" x14ac:dyDescent="0.25">
      <c r="A122" s="563" t="s">
        <v>552</v>
      </c>
      <c r="B122" s="563"/>
      <c r="C122" s="563"/>
      <c r="D122" s="563"/>
      <c r="E122" s="563"/>
      <c r="F122" s="387"/>
      <c r="G122" s="388"/>
      <c r="H122" s="387"/>
      <c r="I122" s="388"/>
      <c r="J122" s="387"/>
      <c r="K122" s="388"/>
      <c r="L122" s="31" t="str">
        <f>IF(I114+I115+I116+I119+I120+I122+I123+I124+I127+I129=0,"",IF(I114=0,IF(I115+I116+I119+I120+I122+I123+I124+I127+I129&gt;0,"Attenzione Zero Impiegati/Intermedi F full-time in B.2!",""),IF(I115+I116+I119+I120+I122+I123+I124=0,"Nessuna assenza per Impiegati/Intermedi F?","")))</f>
        <v/>
      </c>
      <c r="M122" s="68"/>
      <c r="N122" s="70" t="s">
        <v>562</v>
      </c>
      <c r="O122" s="70"/>
      <c r="P122" s="163"/>
      <c r="Q122" s="164"/>
      <c r="R122" s="165"/>
      <c r="S122" s="163" t="str">
        <f t="shared" si="1"/>
        <v>0</v>
      </c>
      <c r="T122" s="164" t="str">
        <f t="shared" si="1"/>
        <v>0</v>
      </c>
      <c r="U122" s="165"/>
      <c r="V122" s="163" t="str">
        <f t="shared" si="2"/>
        <v>0</v>
      </c>
      <c r="W122" s="164" t="str">
        <f t="shared" si="2"/>
        <v>0</v>
      </c>
      <c r="X122" s="165"/>
      <c r="Y122" s="163" t="str">
        <f t="shared" si="3"/>
        <v>0</v>
      </c>
      <c r="Z122" s="164" t="str">
        <f t="shared" si="3"/>
        <v>0</v>
      </c>
      <c r="AA122" s="165"/>
    </row>
    <row r="123" spans="1:27" s="111" customFormat="1" ht="20.100000000000001" customHeight="1" x14ac:dyDescent="0.25">
      <c r="A123" s="563" t="s">
        <v>48</v>
      </c>
      <c r="B123" s="563"/>
      <c r="C123" s="563"/>
      <c r="D123" s="563"/>
      <c r="E123" s="563"/>
      <c r="F123" s="392"/>
      <c r="G123" s="388"/>
      <c r="H123" s="387"/>
      <c r="I123" s="388"/>
      <c r="J123" s="387"/>
      <c r="K123" s="388"/>
      <c r="L123" s="31" t="str">
        <f>IF(J114+J115+J116+J119+J120+J122+J123+J124+J127+J129=0,"",IF(J114=0,IF(J115+J116+J119+J120+J122+J123+J124+J127+J129&gt;0,"Attenzione Zero Operai M full-time in B.2!",""),IF(J115+J116+J119+J120+J122+J123+J124=0,"Nessuna assenza per Operai M?","")))</f>
        <v/>
      </c>
      <c r="M123" s="68"/>
      <c r="N123" s="70" t="s">
        <v>550</v>
      </c>
      <c r="O123" s="70"/>
      <c r="P123" s="163"/>
      <c r="Q123" s="164"/>
      <c r="R123" s="165"/>
      <c r="S123" s="163" t="str">
        <f t="shared" si="1"/>
        <v>0</v>
      </c>
      <c r="T123" s="164" t="str">
        <f t="shared" si="1"/>
        <v>0</v>
      </c>
      <c r="U123" s="165"/>
      <c r="V123" s="163" t="str">
        <f t="shared" si="2"/>
        <v>0</v>
      </c>
      <c r="W123" s="164" t="str">
        <f t="shared" si="2"/>
        <v>0</v>
      </c>
      <c r="X123" s="165"/>
      <c r="Y123" s="163" t="str">
        <f t="shared" si="3"/>
        <v>0</v>
      </c>
      <c r="Z123" s="164" t="str">
        <f t="shared" si="3"/>
        <v>0</v>
      </c>
      <c r="AA123" s="165"/>
    </row>
    <row r="124" spans="1:27" s="111" customFormat="1" ht="20.100000000000001" customHeight="1" x14ac:dyDescent="0.25">
      <c r="A124" s="563" t="s">
        <v>554</v>
      </c>
      <c r="B124" s="563"/>
      <c r="C124" s="563"/>
      <c r="D124" s="563"/>
      <c r="E124" s="563"/>
      <c r="F124" s="387"/>
      <c r="G124" s="388"/>
      <c r="H124" s="387"/>
      <c r="I124" s="388"/>
      <c r="J124" s="387"/>
      <c r="K124" s="388"/>
      <c r="L124" s="31" t="str">
        <f>IF(K114+K115+K116+K119+K120+K122+K123+K124+K127+K129=0,"",IF(K114=0,IF(K115+K116+K119+K120+K122+K123+K124+K127+K129&gt;0,"Attenzione Zero Operai F full-time in B.2!",""),IF(K115+K116+K119+K120+K122+K123+K124=0,"Nessuna assenza per Operai F?","")))</f>
        <v/>
      </c>
      <c r="M124" s="68"/>
      <c r="N124" s="70" t="s">
        <v>563</v>
      </c>
      <c r="O124" s="70"/>
      <c r="P124" s="163"/>
      <c r="Q124" s="164"/>
      <c r="R124" s="165"/>
      <c r="S124" s="163" t="str">
        <f t="shared" si="1"/>
        <v>0</v>
      </c>
      <c r="T124" s="164" t="str">
        <f t="shared" si="1"/>
        <v>0</v>
      </c>
      <c r="U124" s="165"/>
      <c r="V124" s="163" t="str">
        <f t="shared" si="2"/>
        <v>0</v>
      </c>
      <c r="W124" s="164" t="str">
        <f t="shared" si="2"/>
        <v>0</v>
      </c>
      <c r="X124" s="165"/>
      <c r="Y124" s="163" t="str">
        <f t="shared" si="3"/>
        <v>0</v>
      </c>
      <c r="Z124" s="164" t="str">
        <f t="shared" si="3"/>
        <v>0</v>
      </c>
      <c r="AA124" s="165"/>
    </row>
    <row r="125" spans="1:27" s="111" customFormat="1" ht="20.100000000000001" hidden="1" customHeight="1" x14ac:dyDescent="0.25">
      <c r="A125" s="617" t="s">
        <v>49</v>
      </c>
      <c r="B125" s="617"/>
      <c r="C125" s="617"/>
      <c r="D125" s="617"/>
      <c r="E125" s="617"/>
      <c r="F125" s="387"/>
      <c r="G125" s="388"/>
      <c r="H125" s="387"/>
      <c r="I125" s="388"/>
      <c r="J125" s="387"/>
      <c r="K125" s="388"/>
      <c r="L125" s="52"/>
      <c r="M125" s="47"/>
      <c r="N125" s="70"/>
      <c r="O125" s="50"/>
      <c r="P125" s="285"/>
      <c r="Q125" s="164"/>
      <c r="R125" s="165"/>
      <c r="S125" s="285" t="str">
        <f t="shared" si="1"/>
        <v>0</v>
      </c>
      <c r="T125" s="164" t="str">
        <f t="shared" si="1"/>
        <v>0</v>
      </c>
      <c r="U125" s="165"/>
      <c r="V125" s="285" t="str">
        <f t="shared" si="2"/>
        <v>0</v>
      </c>
      <c r="W125" s="164" t="str">
        <f t="shared" si="2"/>
        <v>0</v>
      </c>
      <c r="X125" s="165"/>
      <c r="Y125" s="285" t="str">
        <f t="shared" si="3"/>
        <v>0</v>
      </c>
      <c r="Z125" s="164" t="str">
        <f t="shared" si="3"/>
        <v>0</v>
      </c>
      <c r="AA125" s="165"/>
    </row>
    <row r="126" spans="1:27" s="111" customFormat="1" ht="20.100000000000001" hidden="1" customHeight="1" x14ac:dyDescent="0.25">
      <c r="A126" s="617" t="s">
        <v>50</v>
      </c>
      <c r="B126" s="617"/>
      <c r="C126" s="617"/>
      <c r="D126" s="617"/>
      <c r="E126" s="617"/>
      <c r="F126" s="387"/>
      <c r="G126" s="388"/>
      <c r="H126" s="387"/>
      <c r="I126" s="388"/>
      <c r="J126" s="387"/>
      <c r="K126" s="388"/>
      <c r="L126" s="52"/>
      <c r="M126" s="47"/>
      <c r="N126" s="70"/>
      <c r="O126" s="50"/>
      <c r="P126" s="285"/>
      <c r="Q126" s="164"/>
      <c r="R126" s="165"/>
      <c r="S126" s="285" t="str">
        <f t="shared" si="1"/>
        <v>0</v>
      </c>
      <c r="T126" s="164" t="str">
        <f t="shared" si="1"/>
        <v>0</v>
      </c>
      <c r="U126" s="165"/>
      <c r="V126" s="285" t="str">
        <f t="shared" si="2"/>
        <v>0</v>
      </c>
      <c r="W126" s="164" t="str">
        <f t="shared" si="2"/>
        <v>0</v>
      </c>
      <c r="X126" s="165"/>
      <c r="Y126" s="285" t="str">
        <f t="shared" si="3"/>
        <v>0</v>
      </c>
      <c r="Z126" s="164" t="str">
        <f t="shared" si="3"/>
        <v>0</v>
      </c>
      <c r="AA126" s="165"/>
    </row>
    <row r="127" spans="1:27" s="111" customFormat="1" ht="20.100000000000001" customHeight="1" x14ac:dyDescent="0.25">
      <c r="A127" s="619" t="s">
        <v>494</v>
      </c>
      <c r="B127" s="619"/>
      <c r="C127" s="619"/>
      <c r="D127" s="619"/>
      <c r="E127" s="619"/>
      <c r="F127" s="387"/>
      <c r="G127" s="388"/>
      <c r="H127" s="387"/>
      <c r="I127" s="388"/>
      <c r="J127" s="387"/>
      <c r="K127" s="388"/>
      <c r="L127" s="52"/>
      <c r="M127" s="47"/>
      <c r="N127" s="70" t="s">
        <v>51</v>
      </c>
      <c r="O127" s="50"/>
      <c r="P127" s="285"/>
      <c r="Q127" s="164"/>
      <c r="R127" s="165"/>
      <c r="S127" s="285" t="str">
        <f>IF(S$111&gt;0,+F127/S$111/8,"0")</f>
        <v>0</v>
      </c>
      <c r="T127" s="164" t="str">
        <f>IF(T$111&gt;0,+G127/T$111/8,"0")</f>
        <v>0</v>
      </c>
      <c r="U127" s="165"/>
      <c r="V127" s="285" t="str">
        <f t="shared" si="2"/>
        <v>0</v>
      </c>
      <c r="W127" s="164" t="str">
        <f t="shared" si="2"/>
        <v>0</v>
      </c>
      <c r="X127" s="165"/>
      <c r="Y127" s="285" t="str">
        <f t="shared" si="3"/>
        <v>0</v>
      </c>
      <c r="Z127" s="164" t="str">
        <f t="shared" si="3"/>
        <v>0</v>
      </c>
      <c r="AA127" s="165"/>
    </row>
    <row r="128" spans="1:27" s="111" customFormat="1" ht="20.100000000000001" hidden="1" customHeight="1" x14ac:dyDescent="0.25">
      <c r="A128" s="399" t="s">
        <v>52</v>
      </c>
      <c r="B128" s="399"/>
      <c r="C128" s="399"/>
      <c r="D128" s="399"/>
      <c r="E128" s="400"/>
      <c r="F128" s="385"/>
      <c r="G128" s="386"/>
      <c r="H128" s="393"/>
      <c r="I128" s="394"/>
      <c r="J128" s="393"/>
      <c r="K128" s="394"/>
      <c r="L128" s="52"/>
      <c r="M128" s="47"/>
      <c r="N128" s="70"/>
      <c r="O128" s="286"/>
      <c r="P128" s="287"/>
      <c r="Q128" s="174"/>
      <c r="R128" s="175"/>
      <c r="S128" s="287" t="str">
        <f>IF(S$111&gt;0,+F128/S$111,"0")</f>
        <v>0</v>
      </c>
      <c r="T128" s="174"/>
      <c r="U128" s="175"/>
      <c r="V128" s="287"/>
      <c r="W128" s="174"/>
      <c r="X128" s="175"/>
      <c r="Y128" s="287"/>
      <c r="Z128" s="174"/>
      <c r="AA128" s="175"/>
    </row>
    <row r="129" spans="1:27" s="111" customFormat="1" ht="20.100000000000001" customHeight="1" x14ac:dyDescent="0.25">
      <c r="A129" s="620" t="s">
        <v>53</v>
      </c>
      <c r="B129" s="620"/>
      <c r="C129" s="620"/>
      <c r="D129" s="620"/>
      <c r="E129" s="620"/>
      <c r="F129" s="352"/>
      <c r="G129" s="353"/>
      <c r="H129" s="395"/>
      <c r="I129" s="396"/>
      <c r="J129" s="395"/>
      <c r="K129" s="396"/>
      <c r="L129" s="52"/>
      <c r="M129" s="47"/>
      <c r="N129" s="70" t="s">
        <v>54</v>
      </c>
      <c r="O129" s="47"/>
      <c r="P129" s="163"/>
      <c r="Q129" s="164"/>
      <c r="R129" s="165"/>
      <c r="S129" s="288"/>
      <c r="T129" s="289"/>
      <c r="U129" s="290"/>
      <c r="V129" s="163" t="str">
        <f>IF(V$111&gt;0,+H129/V$111,"0")</f>
        <v>0</v>
      </c>
      <c r="W129" s="164" t="str">
        <f>IF(W$111&gt;0,+I129/W$111,"0")</f>
        <v>0</v>
      </c>
      <c r="X129" s="165"/>
      <c r="Y129" s="163" t="str">
        <f>IF(Y$111&gt;0,+J129/Y$111,"0")</f>
        <v>0</v>
      </c>
      <c r="Z129" s="164" t="str">
        <f>IF(Z$111&gt;0,+K129/Z$111,"0")</f>
        <v>0</v>
      </c>
      <c r="AA129" s="165"/>
    </row>
    <row r="130" spans="1:27" s="110" customFormat="1" ht="20.100000000000001" hidden="1" customHeight="1" x14ac:dyDescent="0.25">
      <c r="A130" s="548" t="s">
        <v>55</v>
      </c>
      <c r="B130" s="548"/>
      <c r="C130" s="548"/>
      <c r="D130" s="548"/>
      <c r="E130" s="548"/>
      <c r="F130" s="283"/>
      <c r="G130" s="284"/>
      <c r="H130" s="283"/>
      <c r="I130" s="283"/>
      <c r="J130" s="283"/>
      <c r="K130" s="284"/>
      <c r="L130" s="24"/>
      <c r="M130" s="47"/>
      <c r="N130" s="70"/>
      <c r="O130" s="50"/>
      <c r="P130" s="285"/>
      <c r="Q130" s="164"/>
      <c r="R130" s="165"/>
      <c r="S130" s="285"/>
      <c r="T130" s="164"/>
      <c r="U130" s="165"/>
      <c r="V130" s="285"/>
      <c r="W130" s="164"/>
      <c r="X130" s="165"/>
      <c r="Y130" s="285"/>
      <c r="Z130" s="176"/>
      <c r="AA130" s="165"/>
    </row>
    <row r="131" spans="1:27" s="111" customFormat="1" ht="20.100000000000001" hidden="1" customHeight="1" x14ac:dyDescent="0.25">
      <c r="A131" s="548" t="s">
        <v>56</v>
      </c>
      <c r="B131" s="548"/>
      <c r="C131" s="548"/>
      <c r="D131" s="548"/>
      <c r="E131" s="548"/>
      <c r="F131" s="283"/>
      <c r="G131" s="284"/>
      <c r="H131" s="283"/>
      <c r="I131" s="283"/>
      <c r="J131" s="283"/>
      <c r="K131" s="284"/>
      <c r="L131" s="24"/>
      <c r="M131" s="47"/>
      <c r="N131" s="177"/>
      <c r="O131" s="81"/>
      <c r="P131" s="285"/>
      <c r="Q131" s="164"/>
      <c r="R131" s="165"/>
      <c r="S131" s="285"/>
      <c r="T131" s="164"/>
      <c r="U131" s="165"/>
      <c r="V131" s="285"/>
      <c r="W131" s="164"/>
      <c r="X131" s="165"/>
      <c r="Y131" s="285"/>
      <c r="Z131" s="164"/>
      <c r="AA131" s="165"/>
    </row>
    <row r="132" spans="1:27" s="111" customFormat="1" ht="20.100000000000001" customHeight="1" x14ac:dyDescent="0.25">
      <c r="A132" s="139"/>
      <c r="B132" s="139"/>
      <c r="C132" s="139"/>
      <c r="D132" s="139"/>
      <c r="E132" s="139"/>
      <c r="F132" s="303"/>
      <c r="G132" s="304"/>
      <c r="H132" s="304"/>
      <c r="I132" s="304"/>
      <c r="J132" s="304"/>
      <c r="K132" s="304"/>
      <c r="L132" s="305"/>
      <c r="M132" s="47"/>
      <c r="N132" s="178" t="s">
        <v>57</v>
      </c>
      <c r="O132" s="179"/>
      <c r="P132" s="180" t="str">
        <f>IF(P111&gt;0,+(S132*S111+V132*V111+Y132*Y111)/P111,"0")</f>
        <v>0</v>
      </c>
      <c r="Q132" s="181" t="str">
        <f>IF(Q111&gt;0,+(T132*T111+W132*W111+Z132*Z111)/Q111,"0")</f>
        <v>0</v>
      </c>
      <c r="R132" s="182" t="str">
        <f>IF(P111&gt;0,IF(Q111&gt;0,+R114/R112,P132),Q132)</f>
        <v>0</v>
      </c>
      <c r="S132" s="180" t="str">
        <f>IF(S111&gt;0,+S114/S112,"0")</f>
        <v>0</v>
      </c>
      <c r="T132" s="181" t="str">
        <f>IF(T111&gt;0,+T114/T112,"0")</f>
        <v>0</v>
      </c>
      <c r="U132" s="182" t="str">
        <f>IF(S111&gt;0,IF(T111&gt;0,+U114/U112,S132),T132)</f>
        <v>0</v>
      </c>
      <c r="V132" s="180" t="str">
        <f>IF(V111&gt;0,+V114/V112,"0")</f>
        <v>0</v>
      </c>
      <c r="W132" s="181" t="str">
        <f>IF(W111&gt;0,+W114/W112,"0")</f>
        <v>0</v>
      </c>
      <c r="X132" s="182" t="str">
        <f>IF(V111&gt;0,IF(W111&gt;0,+X114/X112,V132),W132)</f>
        <v>0</v>
      </c>
      <c r="Y132" s="180" t="str">
        <f>IF(Y111&gt;0,+Y114/Y112,"0")</f>
        <v>0</v>
      </c>
      <c r="Z132" s="181" t="str">
        <f>IF(Z111&gt;0,+Z114/Z112,"0")</f>
        <v>0</v>
      </c>
      <c r="AA132" s="182" t="str">
        <f>IF(Y111&gt;0,IF(Z111&gt;0,+AA114/AA112,Y132),Z132)</f>
        <v>0</v>
      </c>
    </row>
    <row r="133" spans="1:27" s="111" customFormat="1" ht="20.100000000000001" customHeight="1" x14ac:dyDescent="0.25">
      <c r="A133" s="618" t="s">
        <v>58</v>
      </c>
      <c r="B133" s="618"/>
      <c r="C133" s="618"/>
      <c r="D133" s="618"/>
      <c r="E133" s="618"/>
      <c r="F133" s="618"/>
      <c r="G133" s="618"/>
      <c r="H133" s="618"/>
      <c r="I133" s="618"/>
      <c r="J133" s="618"/>
      <c r="K133" s="618"/>
      <c r="L133" s="24"/>
      <c r="M133" s="47"/>
      <c r="N133" s="70" t="s">
        <v>59</v>
      </c>
      <c r="O133" s="140"/>
      <c r="P133" s="70"/>
      <c r="Q133" s="70"/>
      <c r="R133" s="70"/>
      <c r="S133" s="70"/>
      <c r="T133" s="70"/>
      <c r="U133" s="70"/>
      <c r="V133" s="70"/>
      <c r="W133" s="70"/>
      <c r="X133" s="70"/>
    </row>
    <row r="134" spans="1:27" s="111" customFormat="1" ht="20.100000000000001" customHeight="1" x14ac:dyDescent="0.25">
      <c r="A134" s="564" t="s">
        <v>545</v>
      </c>
      <c r="B134" s="564"/>
      <c r="C134" s="564"/>
      <c r="D134" s="564"/>
      <c r="E134" s="564"/>
      <c r="F134" s="564"/>
      <c r="G134" s="564"/>
      <c r="H134" s="564"/>
      <c r="I134" s="564"/>
      <c r="J134" s="564"/>
      <c r="K134" s="564"/>
      <c r="L134" s="24"/>
      <c r="M134" s="47"/>
      <c r="N134" s="139"/>
      <c r="O134" s="140"/>
      <c r="P134" s="70"/>
      <c r="Q134" s="70"/>
      <c r="R134" s="70"/>
      <c r="S134" s="70"/>
      <c r="T134" s="70"/>
      <c r="U134" s="70"/>
      <c r="V134" s="70"/>
      <c r="W134" s="70"/>
      <c r="X134" s="70"/>
    </row>
    <row r="135" spans="1:27" s="111" customFormat="1" ht="28.5" customHeight="1" x14ac:dyDescent="0.25">
      <c r="A135" s="554" t="s">
        <v>530</v>
      </c>
      <c r="B135" s="554"/>
      <c r="C135" s="554"/>
      <c r="D135" s="554"/>
      <c r="E135" s="554"/>
      <c r="F135" s="554"/>
      <c r="G135" s="554"/>
      <c r="H135" s="554"/>
      <c r="I135" s="554"/>
      <c r="J135" s="554"/>
      <c r="K135" s="554"/>
      <c r="L135" s="24"/>
      <c r="M135" s="47"/>
      <c r="N135" s="139"/>
      <c r="O135" s="140"/>
      <c r="P135" s="70"/>
      <c r="Q135" s="70"/>
      <c r="R135" s="70"/>
      <c r="S135" s="70"/>
      <c r="T135" s="70"/>
      <c r="U135" s="70"/>
      <c r="V135" s="70"/>
      <c r="W135" s="70"/>
      <c r="X135" s="70"/>
    </row>
    <row r="136" spans="1:27" s="111" customFormat="1" ht="27.75" hidden="1" customHeight="1" x14ac:dyDescent="0.25">
      <c r="A136" s="596" t="s">
        <v>558</v>
      </c>
      <c r="B136" s="596"/>
      <c r="C136" s="596"/>
      <c r="D136" s="596"/>
      <c r="E136" s="596"/>
      <c r="F136" s="596"/>
      <c r="G136" s="596"/>
      <c r="H136" s="596"/>
      <c r="I136" s="596"/>
      <c r="J136" s="596"/>
      <c r="K136" s="596"/>
      <c r="L136" s="24"/>
      <c r="M136" s="47"/>
      <c r="N136" s="139"/>
      <c r="O136" s="140"/>
      <c r="P136" s="70"/>
      <c r="Q136" s="70"/>
      <c r="R136" s="70"/>
      <c r="S136" s="70"/>
      <c r="T136" s="70"/>
      <c r="U136" s="70"/>
      <c r="V136" s="70"/>
      <c r="W136" s="70"/>
      <c r="X136" s="70"/>
    </row>
    <row r="137" spans="1:27" s="111" customFormat="1" ht="20.100000000000001" customHeight="1" x14ac:dyDescent="0.25">
      <c r="A137" s="554" t="s">
        <v>493</v>
      </c>
      <c r="B137" s="554"/>
      <c r="C137" s="554"/>
      <c r="D137" s="554"/>
      <c r="E137" s="554"/>
      <c r="F137" s="554"/>
      <c r="G137" s="554"/>
      <c r="H137" s="554"/>
      <c r="I137" s="554"/>
      <c r="J137" s="554"/>
      <c r="K137" s="554"/>
      <c r="L137" s="24"/>
      <c r="M137" s="47"/>
      <c r="N137" s="139"/>
      <c r="O137" s="140"/>
      <c r="P137" s="70"/>
      <c r="Q137" s="70"/>
      <c r="R137" s="70"/>
      <c r="S137" s="70"/>
      <c r="T137" s="70"/>
      <c r="U137" s="70"/>
      <c r="V137" s="70"/>
      <c r="W137" s="70"/>
      <c r="X137" s="70"/>
    </row>
    <row r="138" spans="1:27" s="111" customFormat="1" ht="35.25" customHeight="1" x14ac:dyDescent="0.25">
      <c r="A138" s="554" t="s">
        <v>559</v>
      </c>
      <c r="B138" s="554"/>
      <c r="C138" s="554"/>
      <c r="D138" s="554"/>
      <c r="E138" s="554"/>
      <c r="F138" s="554"/>
      <c r="G138" s="554"/>
      <c r="H138" s="554"/>
      <c r="I138" s="554"/>
      <c r="J138" s="554"/>
      <c r="K138" s="554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</row>
    <row r="139" spans="1:27" s="111" customFormat="1" ht="20.100000000000001" customHeight="1" x14ac:dyDescent="0.25">
      <c r="A139" s="554" t="s">
        <v>560</v>
      </c>
      <c r="B139" s="554"/>
      <c r="C139" s="554"/>
      <c r="D139" s="554"/>
      <c r="E139" s="554"/>
      <c r="F139" s="554"/>
      <c r="G139" s="554"/>
      <c r="H139" s="554"/>
      <c r="I139" s="554"/>
      <c r="J139" s="554"/>
      <c r="K139" s="554"/>
      <c r="L139" s="24"/>
      <c r="M139" s="47"/>
      <c r="N139" s="139"/>
      <c r="O139" s="140"/>
      <c r="P139" s="70"/>
      <c r="Q139" s="70"/>
      <c r="R139" s="70"/>
      <c r="S139" s="70"/>
      <c r="T139" s="70"/>
      <c r="U139" s="70"/>
      <c r="V139" s="70"/>
      <c r="W139" s="70"/>
      <c r="X139" s="70"/>
    </row>
    <row r="140" spans="1:27" s="111" customFormat="1" ht="20.100000000000001" customHeight="1" x14ac:dyDescent="0.25">
      <c r="A140" s="554" t="s">
        <v>649</v>
      </c>
      <c r="B140" s="554"/>
      <c r="C140" s="554"/>
      <c r="D140" s="554"/>
      <c r="E140" s="554"/>
      <c r="F140" s="554"/>
      <c r="G140" s="554"/>
      <c r="H140" s="554"/>
      <c r="I140" s="554"/>
      <c r="J140" s="554"/>
      <c r="K140" s="554"/>
      <c r="L140" s="24"/>
      <c r="M140" s="47"/>
      <c r="N140" s="139"/>
      <c r="O140" s="140"/>
      <c r="P140" s="70"/>
      <c r="Q140" s="70"/>
      <c r="R140" s="70"/>
      <c r="S140" s="70"/>
      <c r="T140" s="70"/>
      <c r="U140" s="70"/>
      <c r="V140" s="70"/>
      <c r="W140" s="70"/>
      <c r="X140" s="70"/>
    </row>
    <row r="141" spans="1:27" s="111" customFormat="1" ht="20.100000000000001" customHeight="1" x14ac:dyDescent="0.25">
      <c r="A141" s="554" t="s">
        <v>648</v>
      </c>
      <c r="B141" s="554"/>
      <c r="C141" s="554"/>
      <c r="D141" s="554"/>
      <c r="E141" s="554"/>
      <c r="F141" s="554"/>
      <c r="G141" s="554"/>
      <c r="H141" s="554"/>
      <c r="I141" s="554"/>
      <c r="J141" s="554"/>
      <c r="K141" s="554"/>
      <c r="L141" s="24"/>
      <c r="M141" s="47"/>
      <c r="N141" s="139"/>
      <c r="O141" s="140"/>
      <c r="P141" s="70"/>
      <c r="Q141" s="70"/>
      <c r="R141" s="70"/>
      <c r="S141" s="70"/>
      <c r="T141" s="70"/>
      <c r="U141" s="70"/>
      <c r="V141" s="70"/>
      <c r="W141" s="70"/>
      <c r="X141" s="70"/>
    </row>
    <row r="142" spans="1:27" s="111" customFormat="1" ht="20.100000000000001" customHeight="1" x14ac:dyDescent="0.25">
      <c r="A142" s="183"/>
      <c r="B142" s="183"/>
      <c r="C142" s="183"/>
      <c r="D142" s="183"/>
      <c r="E142" s="183"/>
      <c r="F142" s="183"/>
      <c r="G142" s="183"/>
      <c r="H142" s="183"/>
      <c r="I142" s="183"/>
      <c r="J142" s="183"/>
      <c r="K142" s="183"/>
      <c r="L142" s="24"/>
      <c r="M142" s="47"/>
      <c r="N142" s="139"/>
      <c r="O142" s="140"/>
      <c r="P142" s="70"/>
      <c r="Q142" s="70"/>
      <c r="R142" s="70"/>
      <c r="S142" s="70"/>
      <c r="T142" s="70"/>
      <c r="U142" s="70"/>
      <c r="V142" s="70"/>
      <c r="W142" s="70"/>
      <c r="X142" s="70"/>
    </row>
    <row r="143" spans="1:27" s="111" customFormat="1" ht="20.100000000000001" customHeight="1" x14ac:dyDescent="0.25">
      <c r="A143" s="569" t="s">
        <v>706</v>
      </c>
      <c r="B143" s="543"/>
      <c r="C143" s="543"/>
      <c r="D143" s="543"/>
      <c r="E143" s="543"/>
      <c r="F143" s="543"/>
      <c r="G143" s="543"/>
      <c r="H143" s="543"/>
      <c r="I143" s="543"/>
      <c r="J143" s="543"/>
      <c r="K143" s="543"/>
      <c r="L143" s="58"/>
      <c r="M143" s="47"/>
      <c r="N143" s="139"/>
      <c r="O143" s="140"/>
      <c r="P143" s="70"/>
      <c r="Q143" s="70"/>
      <c r="R143" s="70"/>
      <c r="S143" s="70"/>
      <c r="T143" s="70"/>
      <c r="U143" s="70"/>
      <c r="V143" s="70"/>
      <c r="W143" s="70"/>
      <c r="X143" s="70"/>
    </row>
    <row r="144" spans="1:27" s="111" customFormat="1" ht="20.100000000000001" customHeight="1" x14ac:dyDescent="0.25">
      <c r="A144" s="612" t="s">
        <v>535</v>
      </c>
      <c r="B144" s="612"/>
      <c r="C144" s="612"/>
      <c r="D144" s="612"/>
      <c r="E144" s="612"/>
      <c r="F144" s="612"/>
      <c r="G144" s="612"/>
      <c r="H144" s="612"/>
      <c r="I144" s="612"/>
      <c r="J144" s="612"/>
      <c r="K144" s="612"/>
      <c r="L144" s="58"/>
      <c r="M144" s="47"/>
      <c r="N144" s="139"/>
      <c r="O144" s="140"/>
      <c r="P144" s="70"/>
      <c r="Q144" s="70"/>
      <c r="R144" s="70"/>
      <c r="S144" s="70"/>
      <c r="T144" s="70"/>
      <c r="U144" s="70"/>
      <c r="V144" s="70"/>
      <c r="W144" s="70"/>
      <c r="X144" s="70"/>
    </row>
    <row r="145" spans="1:24" s="88" customFormat="1" ht="20.100000000000001" customHeight="1" x14ac:dyDescent="0.2">
      <c r="A145" s="546" t="s">
        <v>540</v>
      </c>
      <c r="B145" s="546"/>
      <c r="C145" s="546"/>
      <c r="D145" s="546"/>
      <c r="E145" s="546"/>
      <c r="F145" s="546"/>
      <c r="G145" s="546"/>
      <c r="H145" s="546"/>
      <c r="I145" s="546"/>
      <c r="J145" s="546"/>
      <c r="K145" s="546"/>
      <c r="L145" s="265"/>
      <c r="M145" s="266"/>
      <c r="N145" s="267"/>
      <c r="O145" s="268"/>
      <c r="P145" s="74"/>
      <c r="Q145" s="74"/>
      <c r="R145" s="74"/>
      <c r="S145" s="74"/>
      <c r="T145" s="74"/>
      <c r="U145" s="74"/>
      <c r="V145" s="74"/>
      <c r="W145" s="74"/>
      <c r="X145" s="74"/>
    </row>
    <row r="146" spans="1:24" s="113" customFormat="1" ht="20.100000000000001" customHeight="1" x14ac:dyDescent="0.25">
      <c r="A146" s="184"/>
      <c r="B146" s="184"/>
      <c r="C146" s="184"/>
      <c r="D146" s="184"/>
      <c r="E146" s="184"/>
      <c r="G146" s="184"/>
      <c r="H146" s="89" t="s">
        <v>7</v>
      </c>
      <c r="I146" s="336" t="b">
        <v>0</v>
      </c>
      <c r="J146" s="89"/>
      <c r="K146" s="261" t="b">
        <v>0</v>
      </c>
      <c r="L146" s="37" t="str">
        <f>IF(P146+P147&gt;1,"Scegliere una sola opzione","")</f>
        <v/>
      </c>
      <c r="M146" s="71"/>
      <c r="N146" s="185" t="str">
        <f>+IF(I146=TRUE,"1","0")</f>
        <v>0</v>
      </c>
      <c r="O146" s="185"/>
      <c r="P146" s="186">
        <f>N146*1</f>
        <v>0</v>
      </c>
      <c r="Q146" s="187"/>
      <c r="R146" s="71"/>
      <c r="S146" s="71"/>
      <c r="T146" s="71"/>
      <c r="U146" s="71"/>
      <c r="V146" s="71"/>
      <c r="W146" s="71"/>
      <c r="X146" s="71"/>
    </row>
    <row r="147" spans="1:24" s="112" customFormat="1" ht="21" customHeight="1" x14ac:dyDescent="0.25">
      <c r="A147" s="189"/>
      <c r="B147" s="189"/>
      <c r="C147" s="189"/>
      <c r="D147" s="189"/>
      <c r="E147" s="189"/>
      <c r="F147" s="189"/>
      <c r="G147" s="189"/>
      <c r="H147" s="248" t="s">
        <v>8</v>
      </c>
      <c r="I147" s="337" t="b">
        <v>0</v>
      </c>
      <c r="J147" s="189"/>
      <c r="K147" s="189"/>
      <c r="L147" s="30"/>
      <c r="M147" s="71"/>
      <c r="N147" s="185" t="str">
        <f>+IF(I147=TRUE,"1","0")</f>
        <v>0</v>
      </c>
      <c r="O147" s="70"/>
      <c r="P147" s="186">
        <f t="shared" ref="P147" si="4">N147*1</f>
        <v>0</v>
      </c>
      <c r="Q147" s="71"/>
      <c r="R147" s="71"/>
      <c r="S147" s="71"/>
      <c r="T147" s="71"/>
      <c r="U147" s="71"/>
      <c r="V147" s="71"/>
      <c r="W147" s="71"/>
      <c r="X147" s="71"/>
    </row>
    <row r="148" spans="1:24" s="112" customFormat="1" ht="21" customHeight="1" x14ac:dyDescent="0.25">
      <c r="A148" s="275"/>
      <c r="B148" s="275"/>
      <c r="C148" s="275"/>
      <c r="D148" s="275"/>
      <c r="E148" s="275"/>
      <c r="F148" s="275"/>
      <c r="G148" s="275"/>
      <c r="H148" s="275"/>
      <c r="I148" s="275"/>
      <c r="J148" s="275"/>
      <c r="K148" s="275"/>
      <c r="L148" s="30"/>
      <c r="M148" s="71"/>
      <c r="N148" s="185"/>
      <c r="O148" s="70"/>
      <c r="P148" s="187"/>
      <c r="Q148" s="71"/>
      <c r="R148" s="71"/>
      <c r="S148" s="71"/>
      <c r="T148" s="71"/>
      <c r="U148" s="71"/>
      <c r="V148" s="71"/>
      <c r="W148" s="71"/>
      <c r="X148" s="71"/>
    </row>
    <row r="149" spans="1:24" s="88" customFormat="1" ht="20.100000000000001" customHeight="1" x14ac:dyDescent="0.2">
      <c r="A149" s="546" t="s">
        <v>650</v>
      </c>
      <c r="B149" s="546"/>
      <c r="C149" s="546"/>
      <c r="D149" s="546"/>
      <c r="E149" s="546"/>
      <c r="F149" s="546"/>
      <c r="G149" s="546"/>
      <c r="H149" s="546"/>
      <c r="I149" s="546"/>
      <c r="J149" s="546"/>
      <c r="K149" s="546"/>
      <c r="L149" s="265"/>
      <c r="M149" s="266"/>
      <c r="N149" s="267"/>
      <c r="O149" s="268"/>
      <c r="P149" s="74"/>
      <c r="Q149" s="74"/>
      <c r="R149" s="74"/>
      <c r="S149" s="74"/>
      <c r="T149" s="74"/>
      <c r="U149" s="74"/>
      <c r="V149" s="74"/>
      <c r="W149" s="74"/>
      <c r="X149" s="74"/>
    </row>
    <row r="150" spans="1:24" s="113" customFormat="1" ht="20.100000000000001" customHeight="1" x14ac:dyDescent="0.25">
      <c r="A150" s="184"/>
      <c r="B150" s="184"/>
      <c r="C150" s="184"/>
      <c r="D150" s="184"/>
      <c r="E150" s="184"/>
      <c r="G150" s="184"/>
      <c r="H150" s="89" t="s">
        <v>7</v>
      </c>
      <c r="I150" s="336" t="b">
        <v>0</v>
      </c>
      <c r="J150" s="89"/>
      <c r="K150" s="261" t="b">
        <v>0</v>
      </c>
      <c r="L150" s="37" t="str">
        <f>IF(P150+P151&gt;1,"Scegliere una sola opzione",IF(AND(P150=0,P151=1,F157=0),"Vai alla domanda   D.3",""))</f>
        <v/>
      </c>
      <c r="M150" s="71"/>
      <c r="N150" s="185" t="str">
        <f>+IF(I150=TRUE,"1","0")</f>
        <v>0</v>
      </c>
      <c r="O150" s="185"/>
      <c r="P150" s="186">
        <f>N150*1</f>
        <v>0</v>
      </c>
      <c r="Q150" s="187"/>
      <c r="R150" s="71"/>
      <c r="S150" s="71"/>
      <c r="T150" s="71"/>
      <c r="U150" s="71"/>
      <c r="V150" s="71"/>
      <c r="W150" s="71"/>
      <c r="X150" s="71"/>
    </row>
    <row r="151" spans="1:24" s="112" customFormat="1" ht="21" customHeight="1" x14ac:dyDescent="0.25">
      <c r="A151" s="189"/>
      <c r="B151" s="189"/>
      <c r="C151" s="189"/>
      <c r="D151" s="189"/>
      <c r="E151" s="189"/>
      <c r="F151" s="189"/>
      <c r="G151" s="189"/>
      <c r="H151" s="248" t="s">
        <v>8</v>
      </c>
      <c r="I151" s="337" t="b">
        <v>0</v>
      </c>
      <c r="J151" s="189"/>
      <c r="K151" s="189"/>
      <c r="L151" s="30"/>
      <c r="M151" s="71"/>
      <c r="N151" s="185" t="str">
        <f>+IF(I151=TRUE,"1","0")</f>
        <v>0</v>
      </c>
      <c r="O151" s="70"/>
      <c r="P151" s="186">
        <f t="shared" ref="P151" si="5">N151*1</f>
        <v>0</v>
      </c>
      <c r="Q151" s="71"/>
      <c r="R151" s="71"/>
      <c r="S151" s="71"/>
      <c r="T151" s="71"/>
      <c r="U151" s="71"/>
      <c r="V151" s="71"/>
      <c r="W151" s="71"/>
      <c r="X151" s="71"/>
    </row>
    <row r="152" spans="1:24" s="112" customFormat="1" ht="21" customHeight="1" x14ac:dyDescent="0.25">
      <c r="F152" s="249"/>
      <c r="G152" s="249"/>
      <c r="H152" s="249"/>
      <c r="I152" s="249"/>
      <c r="J152" s="249"/>
      <c r="K152" s="249"/>
      <c r="L152" s="37"/>
      <c r="M152" s="71"/>
      <c r="N152" s="187"/>
      <c r="O152" s="71"/>
      <c r="P152" s="187"/>
      <c r="Q152" s="71"/>
      <c r="R152" s="71"/>
      <c r="S152" s="71"/>
      <c r="T152" s="71"/>
      <c r="U152" s="71"/>
      <c r="V152" s="71"/>
      <c r="W152" s="71"/>
      <c r="X152" s="71"/>
    </row>
    <row r="153" spans="1:24" s="112" customFormat="1" ht="28.15" customHeight="1" x14ac:dyDescent="0.25">
      <c r="A153" s="556" t="s">
        <v>651</v>
      </c>
      <c r="B153" s="556"/>
      <c r="C153" s="556"/>
      <c r="D153" s="556"/>
      <c r="E153" s="556"/>
      <c r="F153" s="556"/>
      <c r="G153" s="556"/>
      <c r="H153" s="556"/>
      <c r="I153" s="556"/>
      <c r="J153" s="556"/>
      <c r="K153" s="556"/>
      <c r="L153" s="30"/>
      <c r="M153" s="48"/>
      <c r="N153" s="48"/>
      <c r="O153" s="48"/>
      <c r="P153" s="48"/>
      <c r="Q153" s="48"/>
      <c r="R153" s="48"/>
      <c r="S153" s="71"/>
      <c r="T153" s="71"/>
      <c r="U153" s="71"/>
      <c r="V153" s="71"/>
      <c r="W153" s="71"/>
      <c r="X153" s="71"/>
    </row>
    <row r="154" spans="1:24" s="112" customFormat="1" ht="21" customHeight="1" x14ac:dyDescent="0.25">
      <c r="B154" s="70"/>
      <c r="C154" s="263"/>
      <c r="D154" s="263"/>
      <c r="E154" s="281" t="s">
        <v>547</v>
      </c>
      <c r="F154" s="357"/>
      <c r="G154" s="277"/>
      <c r="H154" s="278"/>
      <c r="I154" s="279"/>
      <c r="J154" s="279"/>
      <c r="K154" s="279"/>
      <c r="L154" s="552" t="str">
        <f>IF(SUM(F154:F156)&gt;(SUM(H44:K44)-H52-J52),"Attenzione: la somma dei dipendenti qui indicati supera il numero totale di dipendenti al netto dei dirigenti indicati nella sezione B)","")</f>
        <v/>
      </c>
      <c r="M154" s="48"/>
      <c r="N154" s="48"/>
      <c r="O154" s="48"/>
      <c r="P154" s="48"/>
      <c r="Q154" s="48"/>
      <c r="R154" s="48"/>
      <c r="S154" s="71"/>
      <c r="T154" s="71"/>
      <c r="U154" s="71"/>
      <c r="V154" s="71"/>
      <c r="W154" s="71"/>
      <c r="X154" s="71"/>
    </row>
    <row r="155" spans="1:24" s="112" customFormat="1" ht="21" customHeight="1" x14ac:dyDescent="0.25">
      <c r="A155" s="276"/>
      <c r="B155" s="70"/>
      <c r="C155" s="263"/>
      <c r="D155" s="263"/>
      <c r="E155" s="281" t="s">
        <v>569</v>
      </c>
      <c r="F155" s="357"/>
      <c r="G155" s="277"/>
      <c r="H155" s="263"/>
      <c r="I155" s="279"/>
      <c r="J155" s="279"/>
      <c r="K155" s="279"/>
      <c r="L155" s="552"/>
      <c r="M155" s="48"/>
      <c r="N155" s="48"/>
      <c r="O155" s="48"/>
      <c r="P155" s="48"/>
      <c r="Q155" s="48"/>
      <c r="R155" s="48"/>
      <c r="S155" s="71"/>
      <c r="T155" s="71"/>
      <c r="U155" s="71"/>
      <c r="V155" s="71"/>
      <c r="W155" s="71"/>
      <c r="X155" s="71"/>
    </row>
    <row r="156" spans="1:24" s="112" customFormat="1" ht="21.6" customHeight="1" x14ac:dyDescent="0.25">
      <c r="A156" s="188"/>
      <c r="B156" s="70"/>
      <c r="C156" s="188"/>
      <c r="D156" s="188"/>
      <c r="E156" s="281" t="s">
        <v>666</v>
      </c>
      <c r="F156" s="358"/>
      <c r="G156" s="280"/>
      <c r="H156" s="188"/>
      <c r="I156" s="188"/>
      <c r="J156" s="188"/>
      <c r="K156" s="188"/>
      <c r="L156" s="552"/>
      <c r="M156" s="48"/>
      <c r="N156" s="48"/>
      <c r="O156" s="48"/>
      <c r="P156" s="48"/>
      <c r="Q156" s="48"/>
      <c r="R156" s="48"/>
      <c r="S156" s="71"/>
      <c r="T156" s="71"/>
      <c r="U156" s="71"/>
      <c r="V156" s="71"/>
      <c r="W156" s="71"/>
      <c r="X156" s="71"/>
    </row>
    <row r="157" spans="1:24" s="112" customFormat="1" ht="41.65" customHeight="1" x14ac:dyDescent="0.25">
      <c r="A157" s="188"/>
      <c r="B157" s="247"/>
      <c r="C157" s="247"/>
      <c r="D157" s="247"/>
      <c r="E157" s="282" t="s">
        <v>652</v>
      </c>
      <c r="F157" s="356">
        <f>SUM(F154:F156)</f>
        <v>0</v>
      </c>
      <c r="G157" s="294" t="s">
        <v>533</v>
      </c>
      <c r="H157" s="312">
        <f>(SUM(H44:K44)-(H52+J52))</f>
        <v>0</v>
      </c>
      <c r="I157" s="604" t="s">
        <v>653</v>
      </c>
      <c r="J157" s="605"/>
      <c r="K157" s="605"/>
      <c r="L157" s="30"/>
      <c r="M157" s="48"/>
      <c r="N157" s="187"/>
      <c r="O157" s="48"/>
      <c r="P157" s="187"/>
      <c r="Q157" s="48"/>
      <c r="R157" s="48"/>
      <c r="S157" s="71"/>
      <c r="T157" s="71"/>
      <c r="U157" s="71"/>
      <c r="V157" s="71"/>
      <c r="W157" s="71"/>
      <c r="X157" s="71"/>
    </row>
    <row r="158" spans="1:24" s="112" customFormat="1" ht="21" customHeight="1" x14ac:dyDescent="0.25">
      <c r="A158" s="188"/>
      <c r="B158" s="247"/>
      <c r="C158" s="247"/>
      <c r="D158" s="247"/>
      <c r="E158" s="247"/>
      <c r="F158" s="247"/>
      <c r="G158" s="247"/>
      <c r="H158" s="247"/>
      <c r="I158" s="247"/>
      <c r="J158" s="247"/>
      <c r="K158" s="318"/>
      <c r="L158" s="30"/>
      <c r="M158" s="48"/>
      <c r="N158" s="187"/>
      <c r="O158" s="48"/>
      <c r="P158" s="187"/>
      <c r="Q158" s="48"/>
      <c r="R158" s="48"/>
      <c r="S158" s="71"/>
      <c r="T158" s="71"/>
      <c r="U158" s="71"/>
      <c r="V158" s="71"/>
      <c r="W158" s="71"/>
      <c r="X158" s="71"/>
    </row>
    <row r="159" spans="1:24" s="112" customFormat="1" ht="24.75" hidden="1" customHeight="1" x14ac:dyDescent="0.25">
      <c r="A159" s="306"/>
      <c r="B159" s="70"/>
      <c r="C159" s="70"/>
      <c r="D159" s="70"/>
      <c r="E159" s="319"/>
      <c r="F159" s="319"/>
      <c r="G159" s="319"/>
      <c r="H159" s="319"/>
      <c r="I159" s="319"/>
      <c r="J159" s="319"/>
      <c r="K159" s="319"/>
      <c r="L159" s="30"/>
      <c r="M159" s="48"/>
      <c r="N159" s="187"/>
      <c r="O159" s="48"/>
      <c r="P159" s="187"/>
      <c r="Q159" s="48"/>
      <c r="R159" s="48"/>
      <c r="S159" s="71"/>
      <c r="T159" s="71"/>
      <c r="U159" s="71"/>
      <c r="V159" s="71"/>
      <c r="W159" s="71"/>
      <c r="X159" s="71"/>
    </row>
    <row r="160" spans="1:24" s="111" customFormat="1" ht="24" hidden="1" customHeight="1" x14ac:dyDescent="0.2">
      <c r="A160" s="307"/>
      <c r="B160" s="247"/>
      <c r="C160" s="247"/>
      <c r="D160" s="247"/>
      <c r="E160" s="247"/>
      <c r="F160" s="247"/>
      <c r="G160" s="247"/>
      <c r="H160" s="247"/>
      <c r="I160" s="247"/>
      <c r="J160" s="247"/>
      <c r="K160" s="257"/>
      <c r="L160" s="55"/>
      <c r="M160" s="47"/>
      <c r="N160" s="187"/>
      <c r="O160" s="48"/>
      <c r="P160" s="187"/>
      <c r="Q160" s="70"/>
      <c r="R160" s="70"/>
      <c r="S160" s="70"/>
      <c r="T160" s="70"/>
      <c r="U160" s="70"/>
      <c r="V160" s="70"/>
      <c r="W160" s="70"/>
      <c r="X160" s="70"/>
    </row>
    <row r="161" spans="1:24" s="112" customFormat="1" ht="20.100000000000001" hidden="1" customHeight="1" x14ac:dyDescent="0.25">
      <c r="A161" s="276"/>
      <c r="B161" s="308"/>
      <c r="C161" s="308"/>
      <c r="D161" s="308"/>
      <c r="E161" s="308"/>
      <c r="F161" s="308"/>
      <c r="G161" s="308"/>
      <c r="H161" s="308"/>
      <c r="I161" s="308"/>
      <c r="J161" s="308"/>
      <c r="K161" s="308"/>
      <c r="L161" s="30"/>
      <c r="M161" s="48"/>
      <c r="N161" s="48"/>
      <c r="O161" s="48"/>
      <c r="P161" s="48"/>
      <c r="Q161" s="48"/>
      <c r="R161" s="48"/>
      <c r="S161" s="71"/>
      <c r="T161" s="71"/>
      <c r="U161" s="71"/>
      <c r="V161" s="71"/>
      <c r="W161" s="71"/>
      <c r="X161" s="71"/>
    </row>
    <row r="162" spans="1:24" s="112" customFormat="1" ht="24" hidden="1" customHeight="1" x14ac:dyDescent="0.25">
      <c r="A162" s="297"/>
      <c r="B162" s="247"/>
      <c r="C162" s="247"/>
      <c r="D162" s="247"/>
      <c r="E162" s="247"/>
      <c r="F162" s="247"/>
      <c r="G162" s="247"/>
      <c r="H162" s="247"/>
      <c r="I162" s="247"/>
      <c r="J162" s="247"/>
      <c r="K162" s="257"/>
      <c r="L162" s="25"/>
      <c r="M162" s="48"/>
      <c r="N162" s="187"/>
      <c r="O162" s="48"/>
      <c r="P162" s="187"/>
      <c r="Q162" s="48"/>
      <c r="R162" s="48"/>
      <c r="S162" s="71"/>
      <c r="T162" s="71"/>
      <c r="U162" s="71"/>
      <c r="V162" s="71"/>
      <c r="W162" s="71"/>
      <c r="X162" s="71"/>
    </row>
    <row r="163" spans="1:24" s="113" customFormat="1" ht="20.100000000000001" hidden="1" customHeight="1" x14ac:dyDescent="0.25">
      <c r="A163" s="309"/>
      <c r="B163" s="309"/>
      <c r="C163" s="309"/>
      <c r="D163" s="309"/>
      <c r="E163" s="309"/>
      <c r="F163" s="309"/>
      <c r="G163" s="309"/>
      <c r="H163" s="309"/>
      <c r="I163" s="309"/>
      <c r="J163" s="309"/>
      <c r="K163" s="309"/>
      <c r="L163" s="51"/>
      <c r="M163" s="71"/>
      <c r="N163" s="187"/>
      <c r="P163" s="187"/>
      <c r="R163" s="71"/>
      <c r="S163" s="71"/>
      <c r="T163" s="71"/>
      <c r="U163" s="71"/>
      <c r="V163" s="71"/>
      <c r="W163" s="71"/>
      <c r="X163" s="71"/>
    </row>
    <row r="164" spans="1:24" s="112" customFormat="1" ht="20.100000000000001" hidden="1" customHeight="1" x14ac:dyDescent="0.25">
      <c r="A164" s="298"/>
      <c r="B164" s="247"/>
      <c r="C164" s="247"/>
      <c r="D164" s="247"/>
      <c r="E164" s="247"/>
      <c r="F164" s="247"/>
      <c r="G164" s="247"/>
      <c r="H164" s="247"/>
      <c r="I164" s="247"/>
      <c r="J164" s="247"/>
      <c r="K164" s="320"/>
      <c r="M164" s="48"/>
      <c r="N164" s="187"/>
      <c r="O164" s="48"/>
      <c r="P164" s="187"/>
      <c r="Q164" s="48"/>
      <c r="R164" s="48"/>
      <c r="S164" s="71"/>
      <c r="T164" s="71"/>
      <c r="U164" s="71"/>
      <c r="V164" s="71"/>
      <c r="W164" s="71"/>
      <c r="X164" s="71"/>
    </row>
    <row r="165" spans="1:24" s="112" customFormat="1" ht="20.100000000000001" hidden="1" customHeight="1" x14ac:dyDescent="0.25">
      <c r="A165" s="188"/>
      <c r="B165" s="545"/>
      <c r="C165" s="545"/>
      <c r="D165" s="545"/>
      <c r="E165" s="545"/>
      <c r="F165" s="545"/>
      <c r="G165" s="545"/>
      <c r="H165" s="545"/>
      <c r="I165" s="545"/>
      <c r="J165" s="545"/>
      <c r="K165" s="318"/>
      <c r="L165" s="30"/>
      <c r="M165" s="48"/>
      <c r="N165" s="187"/>
      <c r="O165" s="48"/>
      <c r="P165" s="187"/>
      <c r="Q165" s="48"/>
      <c r="R165" s="48"/>
      <c r="S165" s="71"/>
      <c r="T165" s="71"/>
      <c r="U165" s="71"/>
      <c r="V165" s="71"/>
      <c r="W165" s="71"/>
      <c r="X165" s="71"/>
    </row>
    <row r="166" spans="1:24" s="112" customFormat="1" ht="20.100000000000001" hidden="1" customHeight="1" x14ac:dyDescent="0.25">
      <c r="A166" s="247"/>
      <c r="B166" s="544"/>
      <c r="C166" s="544"/>
      <c r="D166" s="544"/>
      <c r="E166" s="555"/>
      <c r="F166" s="555"/>
      <c r="G166" s="555"/>
      <c r="H166" s="555"/>
      <c r="I166" s="555"/>
      <c r="J166" s="555"/>
      <c r="K166" s="555"/>
      <c r="L166" s="30"/>
      <c r="M166" s="48"/>
      <c r="N166" s="48"/>
      <c r="O166" s="48"/>
      <c r="P166" s="48"/>
      <c r="Q166" s="48"/>
      <c r="R166" s="48"/>
      <c r="S166" s="71"/>
      <c r="T166" s="71"/>
      <c r="U166" s="71"/>
      <c r="V166" s="71"/>
      <c r="W166" s="71"/>
      <c r="X166" s="71"/>
    </row>
    <row r="167" spans="1:24" s="112" customFormat="1" ht="22.5" hidden="1" customHeight="1" x14ac:dyDescent="0.25">
      <c r="A167" s="263"/>
      <c r="B167" s="545"/>
      <c r="C167" s="545"/>
      <c r="D167" s="545"/>
      <c r="E167" s="545"/>
      <c r="F167" s="545"/>
      <c r="G167" s="545"/>
      <c r="H167" s="545"/>
      <c r="I167" s="545"/>
      <c r="J167" s="545"/>
      <c r="K167" s="257"/>
      <c r="L167" s="30"/>
      <c r="M167" s="48"/>
      <c r="N167" s="187"/>
      <c r="O167" s="48"/>
      <c r="P167" s="187"/>
      <c r="Q167" s="48"/>
      <c r="R167" s="48"/>
      <c r="S167" s="71"/>
      <c r="T167" s="71"/>
      <c r="U167" s="71"/>
      <c r="V167" s="71"/>
      <c r="W167" s="71"/>
      <c r="X167" s="71"/>
    </row>
    <row r="168" spans="1:24" s="112" customFormat="1" ht="20.100000000000001" hidden="1" customHeight="1" x14ac:dyDescent="0.25">
      <c r="A168" s="250"/>
      <c r="L168" s="44"/>
      <c r="M168" s="48"/>
      <c r="N168" s="185"/>
      <c r="O168" s="48"/>
      <c r="P168" s="187"/>
      <c r="Q168" s="48"/>
      <c r="R168" s="48"/>
      <c r="S168" s="71"/>
      <c r="T168" s="71"/>
      <c r="U168" s="71"/>
      <c r="V168" s="71"/>
      <c r="W168" s="71"/>
      <c r="X168" s="71"/>
    </row>
    <row r="169" spans="1:24" s="111" customFormat="1" ht="32.25" customHeight="1" x14ac:dyDescent="0.2">
      <c r="A169" s="543" t="s">
        <v>704</v>
      </c>
      <c r="B169" s="543"/>
      <c r="C169" s="543"/>
      <c r="D169" s="543"/>
      <c r="E169" s="543"/>
      <c r="F169" s="543"/>
      <c r="G169" s="543"/>
      <c r="H169" s="543"/>
      <c r="I169" s="543"/>
      <c r="J169" s="543"/>
      <c r="K169" s="543"/>
      <c r="L169" s="30"/>
      <c r="M169" s="25"/>
      <c r="N169" s="110"/>
      <c r="O169" s="109"/>
      <c r="P169" s="196"/>
      <c r="Q169" s="196"/>
    </row>
    <row r="170" spans="1:24" s="112" customFormat="1" ht="39" customHeight="1" x14ac:dyDescent="0.25">
      <c r="A170" s="549" t="s">
        <v>566</v>
      </c>
      <c r="B170" s="549"/>
      <c r="C170" s="549"/>
      <c r="D170" s="549"/>
      <c r="E170" s="549"/>
      <c r="F170" s="549"/>
      <c r="G170" s="549"/>
      <c r="H170" s="549"/>
      <c r="I170" s="549"/>
      <c r="J170" s="549"/>
      <c r="K170" s="549"/>
      <c r="L170" s="44"/>
      <c r="M170" s="48"/>
      <c r="N170" s="48"/>
      <c r="O170" s="48"/>
      <c r="P170" s="48"/>
      <c r="Q170" s="48"/>
      <c r="R170" s="48"/>
      <c r="S170" s="71"/>
      <c r="T170" s="71"/>
      <c r="U170" s="71"/>
      <c r="V170" s="71"/>
      <c r="W170" s="71"/>
      <c r="X170" s="71"/>
    </row>
    <row r="171" spans="1:24" s="112" customFormat="1" ht="20.100000000000001" customHeight="1" x14ac:dyDescent="0.25">
      <c r="B171" s="547" t="s">
        <v>527</v>
      </c>
      <c r="C171" s="547"/>
      <c r="D171" s="547"/>
      <c r="E171" s="547"/>
      <c r="F171" s="547"/>
      <c r="G171" s="547"/>
      <c r="H171" s="547"/>
      <c r="I171" s="547"/>
      <c r="J171" s="547"/>
      <c r="K171" s="338" t="b">
        <v>0</v>
      </c>
      <c r="L171" s="59" t="str">
        <f>IF(AND(P173+P174+P175+P176+P177&gt;0,P171+P172&gt;0),"Risposte non coerenti",IF(P171+P172&gt;1,"Scegliere una sola opzione",IF(P173+P174+P175+P176+P177&gt;2,"Attenzione: se sì, max 2 risposte possibili","")))</f>
        <v/>
      </c>
      <c r="M171" s="48"/>
      <c r="N171" s="185" t="str">
        <f>+IF(K171=TRUE,"1","0")</f>
        <v>0</v>
      </c>
      <c r="O171" s="48"/>
      <c r="P171" s="186">
        <f t="shared" ref="P171:P172" si="6">N171*1</f>
        <v>0</v>
      </c>
      <c r="Q171" s="48"/>
      <c r="R171" s="302"/>
      <c r="S171" s="71"/>
      <c r="T171" s="71"/>
      <c r="U171" s="71"/>
      <c r="V171" s="71"/>
      <c r="W171" s="71"/>
      <c r="X171" s="71"/>
    </row>
    <row r="172" spans="1:24" s="112" customFormat="1" ht="20.100000000000001" customHeight="1" x14ac:dyDescent="0.25">
      <c r="B172" s="547" t="s">
        <v>7</v>
      </c>
      <c r="C172" s="547"/>
      <c r="D172" s="547"/>
      <c r="E172" s="547"/>
      <c r="F172" s="547"/>
      <c r="G172" s="547"/>
      <c r="H172" s="547"/>
      <c r="I172" s="547"/>
      <c r="J172" s="547"/>
      <c r="K172" s="339" t="b">
        <v>0</v>
      </c>
      <c r="L172" s="59" t="str">
        <f>IF(P171+P172&gt;0,"Passare alla domanda E.3","")</f>
        <v/>
      </c>
      <c r="M172" s="48"/>
      <c r="N172" s="185" t="str">
        <f>+IF(K172=TRUE,"1","0")</f>
        <v>0</v>
      </c>
      <c r="O172" s="113"/>
      <c r="P172" s="186">
        <f t="shared" si="6"/>
        <v>0</v>
      </c>
      <c r="Q172" s="48"/>
      <c r="R172" s="300"/>
      <c r="S172" s="71"/>
      <c r="T172" s="71"/>
      <c r="U172" s="71"/>
      <c r="V172" s="71"/>
      <c r="W172" s="71"/>
      <c r="X172" s="71"/>
    </row>
    <row r="173" spans="1:24" s="190" customFormat="1" ht="20.100000000000001" customHeight="1" x14ac:dyDescent="0.2">
      <c r="B173" s="547" t="s">
        <v>557</v>
      </c>
      <c r="C173" s="547"/>
      <c r="D173" s="547"/>
      <c r="E173" s="547"/>
      <c r="F173" s="547"/>
      <c r="G173" s="547"/>
      <c r="H173" s="547"/>
      <c r="I173" s="547" t="b">
        <v>0</v>
      </c>
      <c r="J173" s="547"/>
      <c r="K173" s="339" t="b">
        <v>0</v>
      </c>
      <c r="L173" s="41"/>
      <c r="M173" s="50"/>
      <c r="N173" s="185" t="str">
        <f t="shared" ref="N173" si="7">+IF(K173=TRUE,"1","0")</f>
        <v>0</v>
      </c>
      <c r="O173" s="48"/>
      <c r="P173" s="186">
        <f>N173*1</f>
        <v>0</v>
      </c>
      <c r="Q173" s="50"/>
      <c r="R173" s="301"/>
      <c r="S173" s="128"/>
      <c r="T173" s="128"/>
      <c r="U173" s="128"/>
      <c r="V173" s="128"/>
      <c r="W173" s="128"/>
      <c r="X173" s="128"/>
    </row>
    <row r="174" spans="1:24" s="190" customFormat="1" ht="20.100000000000001" customHeight="1" x14ac:dyDescent="0.2">
      <c r="B174" s="547" t="s">
        <v>555</v>
      </c>
      <c r="C174" s="547"/>
      <c r="D174" s="547"/>
      <c r="E174" s="547"/>
      <c r="F174" s="547"/>
      <c r="G174" s="547"/>
      <c r="H174" s="547"/>
      <c r="I174" s="547" t="b">
        <v>0</v>
      </c>
      <c r="J174" s="547"/>
      <c r="K174" s="339" t="b">
        <v>0</v>
      </c>
      <c r="L174" s="345"/>
      <c r="M174" s="38"/>
      <c r="N174" s="185" t="str">
        <f t="shared" ref="N174" si="8">+IF(K174=TRUE,"1","0")</f>
        <v>0</v>
      </c>
      <c r="O174" s="48"/>
      <c r="P174" s="186">
        <f t="shared" ref="P174" si="9">N174*1</f>
        <v>0</v>
      </c>
      <c r="Q174" s="191"/>
      <c r="R174" s="301"/>
    </row>
    <row r="175" spans="1:24" s="190" customFormat="1" ht="20.100000000000001" customHeight="1" x14ac:dyDescent="0.2">
      <c r="A175" s="254"/>
      <c r="B175" s="547" t="s">
        <v>654</v>
      </c>
      <c r="C175" s="547"/>
      <c r="D175" s="547"/>
      <c r="E175" s="547"/>
      <c r="F175" s="547"/>
      <c r="G175" s="547"/>
      <c r="H175" s="547"/>
      <c r="I175" s="547" t="b">
        <v>0</v>
      </c>
      <c r="J175" s="547"/>
      <c r="K175" s="339" t="b">
        <v>0</v>
      </c>
      <c r="L175" s="345"/>
      <c r="M175" s="38"/>
      <c r="N175" s="185" t="str">
        <f t="shared" ref="N175:N177" si="10">+IF(K175=TRUE,"1","0")</f>
        <v>0</v>
      </c>
      <c r="O175" s="48"/>
      <c r="P175" s="186">
        <f t="shared" ref="P175:P177" si="11">N175*1</f>
        <v>0</v>
      </c>
      <c r="Q175" s="191"/>
      <c r="R175" s="301"/>
    </row>
    <row r="176" spans="1:24" s="112" customFormat="1" ht="32.25" customHeight="1" x14ac:dyDescent="0.25">
      <c r="B176" s="547" t="s">
        <v>655</v>
      </c>
      <c r="C176" s="547"/>
      <c r="D176" s="547"/>
      <c r="E176" s="547"/>
      <c r="F176" s="547"/>
      <c r="G176" s="547"/>
      <c r="H176" s="547"/>
      <c r="I176" s="547"/>
      <c r="J176" s="547"/>
      <c r="K176" s="372" t="b">
        <v>0</v>
      </c>
      <c r="L176" s="30"/>
      <c r="M176" s="48"/>
      <c r="N176" s="185" t="str">
        <f t="shared" si="10"/>
        <v>0</v>
      </c>
      <c r="O176" s="48"/>
      <c r="P176" s="186">
        <f t="shared" si="11"/>
        <v>0</v>
      </c>
      <c r="Q176" s="48"/>
      <c r="R176" s="48"/>
      <c r="S176" s="71"/>
      <c r="T176" s="71"/>
      <c r="U176" s="71"/>
      <c r="V176" s="71"/>
      <c r="W176" s="71"/>
      <c r="X176" s="71"/>
    </row>
    <row r="177" spans="1:24" s="112" customFormat="1" ht="20.100000000000001" customHeight="1" x14ac:dyDescent="0.25">
      <c r="A177" s="255"/>
      <c r="B177" s="547" t="s">
        <v>556</v>
      </c>
      <c r="C177" s="547"/>
      <c r="D177" s="547"/>
      <c r="E177" s="547"/>
      <c r="F177" s="547"/>
      <c r="G177" s="547"/>
      <c r="H177" s="547"/>
      <c r="I177" s="547"/>
      <c r="J177" s="547"/>
      <c r="K177" s="339" t="b">
        <v>0</v>
      </c>
      <c r="L177" s="345"/>
      <c r="M177" s="30"/>
      <c r="N177" s="185" t="str">
        <f t="shared" si="10"/>
        <v>0</v>
      </c>
      <c r="P177" s="186">
        <f t="shared" si="11"/>
        <v>0</v>
      </c>
      <c r="Q177" s="115"/>
      <c r="R177" s="300"/>
    </row>
    <row r="178" spans="1:24" ht="20.100000000000001" customHeight="1" x14ac:dyDescent="0.25"/>
    <row r="179" spans="1:24" s="112" customFormat="1" ht="31.5" customHeight="1" x14ac:dyDescent="0.25">
      <c r="A179" s="549" t="s">
        <v>656</v>
      </c>
      <c r="B179" s="549"/>
      <c r="C179" s="549"/>
      <c r="D179" s="549"/>
      <c r="E179" s="549"/>
      <c r="F179" s="549"/>
      <c r="G179" s="549"/>
      <c r="H179" s="549"/>
      <c r="I179" s="549"/>
      <c r="J179" s="549"/>
      <c r="K179" s="549"/>
      <c r="L179" s="552" t="str">
        <f>IF(AND(P171+P172&gt;0,P180+P181+P182+P183+P184+P185+P186&gt;0),"Risposte non coerenti con quanto indicato in E.1","")</f>
        <v/>
      </c>
      <c r="M179" s="552"/>
      <c r="N179" s="115"/>
      <c r="O179" s="115"/>
      <c r="P179" s="193"/>
      <c r="Q179" s="115"/>
      <c r="R179" s="300"/>
    </row>
    <row r="180" spans="1:24" s="112" customFormat="1" ht="20.100000000000001" customHeight="1" x14ac:dyDescent="0.25">
      <c r="A180" s="252"/>
      <c r="B180" s="547" t="s">
        <v>524</v>
      </c>
      <c r="C180" s="547"/>
      <c r="D180" s="547"/>
      <c r="E180" s="547"/>
      <c r="F180" s="547"/>
      <c r="G180" s="547"/>
      <c r="H180" s="547"/>
      <c r="I180" s="547"/>
      <c r="J180" s="547"/>
      <c r="K180" s="340" t="b">
        <v>0</v>
      </c>
      <c r="L180" s="51" t="str">
        <f>IF(AND(P180=1,P181+P182+P183+P184+P185+P186&gt;0),"Attenzione: risposte non coerenti","")</f>
        <v/>
      </c>
      <c r="M180" s="48"/>
      <c r="N180" s="185" t="str">
        <f>+IF(K180=TRUE,"1","0")</f>
        <v>0</v>
      </c>
      <c r="O180" s="48"/>
      <c r="P180" s="186">
        <f t="shared" ref="P180:P181" si="12">N180*1</f>
        <v>0</v>
      </c>
      <c r="Q180" s="48"/>
      <c r="R180" s="300"/>
      <c r="S180" s="71"/>
      <c r="T180" s="71"/>
      <c r="U180" s="71"/>
      <c r="V180" s="71"/>
      <c r="W180" s="71"/>
      <c r="X180" s="71"/>
    </row>
    <row r="181" spans="1:24" s="190" customFormat="1" ht="20.100000000000001" customHeight="1" x14ac:dyDescent="0.25">
      <c r="A181" s="253"/>
      <c r="B181" s="547" t="s">
        <v>541</v>
      </c>
      <c r="C181" s="547"/>
      <c r="D181" s="547"/>
      <c r="E181" s="547"/>
      <c r="F181" s="547"/>
      <c r="G181" s="547"/>
      <c r="H181" s="547"/>
      <c r="I181" s="547"/>
      <c r="J181" s="547"/>
      <c r="K181" s="339" t="b">
        <v>0</v>
      </c>
      <c r="L181" s="345"/>
      <c r="M181" s="50"/>
      <c r="N181" s="185" t="str">
        <f>+IF(K181=TRUE,"1","0")</f>
        <v>0</v>
      </c>
      <c r="O181" s="113"/>
      <c r="P181" s="186">
        <f t="shared" si="12"/>
        <v>0</v>
      </c>
      <c r="Q181" s="50"/>
      <c r="R181" s="301"/>
      <c r="S181" s="128"/>
      <c r="T181" s="128"/>
      <c r="U181" s="128"/>
      <c r="V181" s="128"/>
      <c r="W181" s="128"/>
      <c r="X181" s="128"/>
    </row>
    <row r="182" spans="1:24" s="190" customFormat="1" ht="20.100000000000001" customHeight="1" x14ac:dyDescent="0.2">
      <c r="A182" s="253"/>
      <c r="B182" s="547" t="s">
        <v>525</v>
      </c>
      <c r="C182" s="547"/>
      <c r="D182" s="547"/>
      <c r="E182" s="547"/>
      <c r="F182" s="547"/>
      <c r="G182" s="547"/>
      <c r="H182" s="547"/>
      <c r="I182" s="547"/>
      <c r="J182" s="547"/>
      <c r="K182" s="339" t="b">
        <v>0</v>
      </c>
      <c r="L182" s="345"/>
      <c r="M182" s="50"/>
      <c r="N182" s="185" t="str">
        <f t="shared" ref="N182:N185" si="13">+IF(K182=TRUE,"1","0")</f>
        <v>0</v>
      </c>
      <c r="O182" s="48"/>
      <c r="P182" s="186">
        <f>N182*1</f>
        <v>0</v>
      </c>
      <c r="Q182" s="50"/>
      <c r="R182" s="301"/>
      <c r="S182" s="128"/>
      <c r="T182" s="128"/>
      <c r="U182" s="128"/>
      <c r="V182" s="128"/>
      <c r="W182" s="128"/>
      <c r="X182" s="128"/>
    </row>
    <row r="183" spans="1:24" s="190" customFormat="1" ht="24.75" customHeight="1" x14ac:dyDescent="0.2">
      <c r="A183" s="254"/>
      <c r="B183" s="547" t="s">
        <v>662</v>
      </c>
      <c r="C183" s="547"/>
      <c r="D183" s="547"/>
      <c r="E183" s="547"/>
      <c r="F183" s="547"/>
      <c r="G183" s="547"/>
      <c r="H183" s="547"/>
      <c r="I183" s="547"/>
      <c r="J183" s="547"/>
      <c r="K183" s="339" t="b">
        <v>0</v>
      </c>
      <c r="L183" s="41"/>
      <c r="M183" s="38"/>
      <c r="N183" s="185" t="str">
        <f t="shared" si="13"/>
        <v>0</v>
      </c>
      <c r="O183" s="48"/>
      <c r="P183" s="186">
        <f t="shared" ref="P183:P185" si="14">N183*1</f>
        <v>0</v>
      </c>
      <c r="Q183" s="191"/>
      <c r="R183" s="191"/>
    </row>
    <row r="184" spans="1:24" s="190" customFormat="1" ht="20.100000000000001" customHeight="1" x14ac:dyDescent="0.2">
      <c r="A184" s="254"/>
      <c r="B184" s="547" t="s">
        <v>528</v>
      </c>
      <c r="C184" s="547"/>
      <c r="D184" s="547"/>
      <c r="E184" s="547"/>
      <c r="F184" s="547"/>
      <c r="G184" s="547"/>
      <c r="H184" s="547"/>
      <c r="I184" s="547"/>
      <c r="J184" s="547"/>
      <c r="K184" s="339" t="b">
        <v>0</v>
      </c>
      <c r="M184" s="38"/>
      <c r="N184" s="185" t="str">
        <f t="shared" si="13"/>
        <v>0</v>
      </c>
      <c r="O184" s="48"/>
      <c r="P184" s="186">
        <f t="shared" si="14"/>
        <v>0</v>
      </c>
      <c r="Q184" s="191"/>
      <c r="R184" s="191"/>
    </row>
    <row r="185" spans="1:24" s="190" customFormat="1" ht="20.100000000000001" customHeight="1" x14ac:dyDescent="0.2">
      <c r="A185" s="254"/>
      <c r="B185" s="547" t="s">
        <v>526</v>
      </c>
      <c r="C185" s="547"/>
      <c r="D185" s="547"/>
      <c r="E185" s="547"/>
      <c r="F185" s="547"/>
      <c r="G185" s="547" t="b">
        <v>0</v>
      </c>
      <c r="H185" s="547"/>
      <c r="I185" s="547"/>
      <c r="J185" s="547"/>
      <c r="K185" s="339" t="b">
        <v>0</v>
      </c>
      <c r="L185" s="41"/>
      <c r="M185" s="38"/>
      <c r="N185" s="185" t="str">
        <f t="shared" si="13"/>
        <v>0</v>
      </c>
      <c r="O185" s="48"/>
      <c r="P185" s="186">
        <f t="shared" si="14"/>
        <v>0</v>
      </c>
      <c r="Q185" s="191"/>
      <c r="R185" s="191"/>
    </row>
    <row r="186" spans="1:24" s="112" customFormat="1" ht="20.100000000000001" customHeight="1" x14ac:dyDescent="0.25">
      <c r="A186" s="254"/>
      <c r="B186" s="547" t="s">
        <v>657</v>
      </c>
      <c r="C186" s="547"/>
      <c r="D186" s="547"/>
      <c r="E186" s="547"/>
      <c r="F186" s="547"/>
      <c r="G186" s="547"/>
      <c r="H186" s="547"/>
      <c r="I186" s="547"/>
      <c r="J186" s="547"/>
      <c r="K186" s="339" t="b">
        <v>0</v>
      </c>
      <c r="L186" s="367"/>
      <c r="M186" s="30"/>
      <c r="N186" s="185" t="str">
        <f t="shared" ref="N186" si="15">+IF(K186=TRUE,"1","0")</f>
        <v>0</v>
      </c>
      <c r="O186" s="48"/>
      <c r="P186" s="186">
        <f t="shared" ref="P186" si="16">N186*1</f>
        <v>0</v>
      </c>
      <c r="Q186" s="115"/>
      <c r="R186" s="302"/>
    </row>
    <row r="187" spans="1:24" s="112" customFormat="1" ht="20.100000000000001" customHeight="1" x14ac:dyDescent="0.25">
      <c r="A187" s="255"/>
      <c r="B187" s="252"/>
      <c r="C187" s="252"/>
      <c r="D187" s="252"/>
      <c r="E187" s="252"/>
      <c r="F187" s="252"/>
      <c r="G187" s="252"/>
      <c r="H187" s="252"/>
      <c r="I187" s="252"/>
      <c r="J187" s="86"/>
      <c r="K187" s="256"/>
      <c r="L187" s="41"/>
      <c r="M187" s="30"/>
      <c r="N187" s="85"/>
      <c r="P187" s="85"/>
      <c r="Q187" s="115"/>
      <c r="R187" s="115"/>
    </row>
    <row r="188" spans="1:24" s="112" customFormat="1" ht="20.100000000000001" customHeight="1" x14ac:dyDescent="0.25">
      <c r="A188" s="549" t="s">
        <v>659</v>
      </c>
      <c r="B188" s="549"/>
      <c r="C188" s="549"/>
      <c r="D188" s="549"/>
      <c r="E188" s="549"/>
      <c r="F188" s="549"/>
      <c r="G188" s="549"/>
      <c r="H188" s="549"/>
      <c r="I188" s="549"/>
      <c r="J188" s="549"/>
      <c r="K188" s="549"/>
      <c r="L188" s="41"/>
      <c r="M188" s="30"/>
      <c r="N188" s="187"/>
      <c r="O188" s="48"/>
      <c r="P188" s="187"/>
      <c r="Q188" s="115"/>
      <c r="R188" s="115"/>
    </row>
    <row r="189" spans="1:24" s="112" customFormat="1" ht="20.100000000000001" customHeight="1" x14ac:dyDescent="0.25">
      <c r="A189" s="247"/>
      <c r="B189" s="547" t="s">
        <v>660</v>
      </c>
      <c r="C189" s="547"/>
      <c r="D189" s="547"/>
      <c r="E189" s="547"/>
      <c r="F189" s="547"/>
      <c r="G189" s="547"/>
      <c r="H189" s="547"/>
      <c r="I189" s="547"/>
      <c r="J189" s="547"/>
      <c r="K189" s="373" t="b">
        <v>0</v>
      </c>
      <c r="L189" s="30"/>
      <c r="M189" s="30"/>
      <c r="N189" s="185" t="str">
        <f t="shared" ref="N189:N192" si="17">+IF(K189=TRUE,"1","0")</f>
        <v>0</v>
      </c>
      <c r="O189" s="48"/>
      <c r="P189" s="186">
        <f t="shared" ref="P189:P192" si="18">N189*1</f>
        <v>0</v>
      </c>
      <c r="Q189" s="115"/>
      <c r="R189" s="115"/>
    </row>
    <row r="190" spans="1:24" s="190" customFormat="1" ht="20.100000000000001" customHeight="1" x14ac:dyDescent="0.2">
      <c r="A190" s="206"/>
      <c r="B190" s="547" t="s">
        <v>661</v>
      </c>
      <c r="C190" s="547"/>
      <c r="D190" s="547"/>
      <c r="E190" s="547"/>
      <c r="F190" s="547"/>
      <c r="G190" s="547"/>
      <c r="H190" s="547"/>
      <c r="I190" s="547"/>
      <c r="J190" s="547"/>
      <c r="K190" s="373" t="b">
        <v>0</v>
      </c>
      <c r="L190" s="72"/>
      <c r="M190" s="50"/>
      <c r="N190" s="185" t="str">
        <f t="shared" si="17"/>
        <v>0</v>
      </c>
      <c r="O190" s="48"/>
      <c r="P190" s="186">
        <f t="shared" si="18"/>
        <v>0</v>
      </c>
      <c r="Q190" s="50"/>
      <c r="R190" s="301"/>
      <c r="S190" s="128"/>
      <c r="T190" s="128"/>
      <c r="U190" s="128"/>
      <c r="V190" s="128"/>
      <c r="W190" s="128"/>
      <c r="X190" s="128"/>
    </row>
    <row r="191" spans="1:24" s="190" customFormat="1" ht="20.100000000000001" customHeight="1" x14ac:dyDescent="0.2">
      <c r="A191" s="206"/>
      <c r="B191" s="547" t="s">
        <v>663</v>
      </c>
      <c r="C191" s="547"/>
      <c r="D191" s="547"/>
      <c r="E191" s="547"/>
      <c r="F191" s="547"/>
      <c r="G191" s="547"/>
      <c r="H191" s="547"/>
      <c r="I191" s="547"/>
      <c r="J191" s="547"/>
      <c r="K191" s="373" t="b">
        <v>0</v>
      </c>
      <c r="L191" s="72"/>
      <c r="M191" s="38"/>
      <c r="N191" s="185" t="str">
        <f t="shared" si="17"/>
        <v>0</v>
      </c>
      <c r="O191" s="48"/>
      <c r="P191" s="186">
        <f t="shared" si="18"/>
        <v>0</v>
      </c>
      <c r="Q191" s="191"/>
      <c r="R191" s="368"/>
    </row>
    <row r="192" spans="1:24" s="112" customFormat="1" ht="20.100000000000001" customHeight="1" x14ac:dyDescent="0.25">
      <c r="A192" s="247"/>
      <c r="B192" s="547" t="s">
        <v>719</v>
      </c>
      <c r="C192" s="547"/>
      <c r="D192" s="547"/>
      <c r="E192" s="547"/>
      <c r="F192" s="547"/>
      <c r="G192" s="547"/>
      <c r="H192" s="547"/>
      <c r="I192" s="547"/>
      <c r="J192" s="547"/>
      <c r="K192" s="373" t="b">
        <v>0</v>
      </c>
      <c r="L192" s="39"/>
      <c r="M192" s="30"/>
      <c r="N192" s="185" t="str">
        <f t="shared" si="17"/>
        <v>0</v>
      </c>
      <c r="O192" s="48"/>
      <c r="P192" s="186">
        <f t="shared" si="18"/>
        <v>0</v>
      </c>
      <c r="Q192" s="193"/>
      <c r="R192" s="115"/>
    </row>
    <row r="193" spans="1:24" s="190" customFormat="1" ht="20.100000000000001" customHeight="1" x14ac:dyDescent="0.25">
      <c r="A193" s="206"/>
      <c r="B193" s="369" t="s">
        <v>392</v>
      </c>
      <c r="C193" s="366"/>
      <c r="D193" s="366"/>
      <c r="E193" s="540" t="s">
        <v>724</v>
      </c>
      <c r="F193" s="541"/>
      <c r="G193" s="541"/>
      <c r="H193" s="541"/>
      <c r="I193" s="541"/>
      <c r="J193" s="541"/>
      <c r="K193" s="542"/>
      <c r="L193" s="72"/>
      <c r="M193" s="38"/>
      <c r="N193" s="187"/>
      <c r="O193" s="196"/>
      <c r="P193" s="187"/>
      <c r="Q193" s="191"/>
      <c r="R193" s="301"/>
    </row>
    <row r="194" spans="1:24" s="112" customFormat="1" ht="20.100000000000001" customHeight="1" x14ac:dyDescent="0.25">
      <c r="A194" s="310"/>
      <c r="B194" s="252"/>
      <c r="C194" s="252"/>
      <c r="D194" s="252"/>
      <c r="E194" s="252"/>
      <c r="F194" s="252"/>
      <c r="G194" s="252"/>
      <c r="H194" s="252"/>
      <c r="I194" s="252"/>
      <c r="J194" s="252"/>
      <c r="K194" s="252"/>
      <c r="L194" s="367"/>
      <c r="M194" s="30"/>
      <c r="N194" s="85"/>
      <c r="P194" s="85"/>
      <c r="Q194" s="115"/>
      <c r="R194" s="302"/>
    </row>
    <row r="195" spans="1:24" s="112" customFormat="1" ht="33.6" hidden="1" customHeight="1" x14ac:dyDescent="0.25">
      <c r="A195" s="556" t="s">
        <v>702</v>
      </c>
      <c r="B195" s="556"/>
      <c r="C195" s="556"/>
      <c r="D195" s="556"/>
      <c r="E195" s="556"/>
      <c r="F195" s="556"/>
      <c r="G195" s="556"/>
      <c r="H195" s="556"/>
      <c r="I195" s="556"/>
      <c r="J195" s="556"/>
      <c r="K195" s="556"/>
      <c r="L195" s="41"/>
      <c r="M195" s="30"/>
      <c r="N195" s="85"/>
      <c r="P195" s="73"/>
      <c r="Q195" s="115"/>
      <c r="R195" s="115"/>
    </row>
    <row r="196" spans="1:24" s="112" customFormat="1" ht="36" hidden="1" customHeight="1" x14ac:dyDescent="0.25">
      <c r="B196" s="252"/>
      <c r="C196" s="252"/>
      <c r="D196" s="252"/>
      <c r="E196" s="252"/>
      <c r="F196" s="252"/>
      <c r="G196" s="341"/>
      <c r="H196" s="295" t="s">
        <v>533</v>
      </c>
      <c r="I196" s="312">
        <f>(SUM(D44:K44))/2</f>
        <v>0</v>
      </c>
      <c r="J196" s="604" t="s">
        <v>703</v>
      </c>
      <c r="K196" s="605"/>
      <c r="L196" s="44" t="str">
        <f>IF(G196&gt;(SUM(D44:K44)/2),"Attenzione: i dipendenti qui indicati superano il numero medio di dipendenti 2024 ricavabile da B.1","")</f>
        <v/>
      </c>
      <c r="M196" s="30"/>
      <c r="N196" s="118"/>
      <c r="O196" s="118"/>
      <c r="P196" s="321"/>
      <c r="Q196" s="321"/>
      <c r="R196" s="115"/>
    </row>
    <row r="197" spans="1:24" s="190" customFormat="1" ht="20.100000000000001" hidden="1" customHeight="1" x14ac:dyDescent="0.2">
      <c r="A197" s="370"/>
      <c r="B197" s="370"/>
      <c r="C197" s="370"/>
      <c r="D197" s="370"/>
      <c r="E197" s="370"/>
      <c r="F197" s="370"/>
      <c r="G197" s="370"/>
      <c r="H197" s="370"/>
      <c r="I197" s="370"/>
      <c r="J197" s="370"/>
      <c r="K197" s="370"/>
      <c r="L197" s="41"/>
      <c r="M197" s="50"/>
      <c r="N197" s="187"/>
      <c r="O197" s="128"/>
      <c r="P197" s="187"/>
      <c r="Q197" s="50"/>
      <c r="R197" s="50"/>
      <c r="S197" s="128"/>
      <c r="T197" s="128"/>
      <c r="U197" s="128"/>
      <c r="V197" s="128"/>
      <c r="W197" s="128"/>
      <c r="X197" s="128"/>
    </row>
    <row r="198" spans="1:24" s="190" customFormat="1" ht="27.75" customHeight="1" x14ac:dyDescent="0.25">
      <c r="A198" s="556" t="s">
        <v>664</v>
      </c>
      <c r="B198" s="556"/>
      <c r="C198" s="556"/>
      <c r="D198" s="556"/>
      <c r="E198" s="556"/>
      <c r="F198" s="556"/>
      <c r="G198" s="556"/>
      <c r="H198" s="556"/>
      <c r="I198" s="556"/>
      <c r="J198" s="556"/>
      <c r="K198" s="556"/>
      <c r="L198" s="41"/>
      <c r="M198" s="50"/>
      <c r="N198" s="187"/>
      <c r="O198" s="128"/>
      <c r="P198" s="187"/>
      <c r="Q198" s="50"/>
      <c r="R198" s="50"/>
      <c r="S198" s="128"/>
      <c r="T198" s="128"/>
      <c r="U198" s="128"/>
      <c r="V198" s="128"/>
      <c r="W198" s="128"/>
      <c r="X198" s="128"/>
    </row>
    <row r="199" spans="1:24" s="112" customFormat="1" ht="20.100000000000001" customHeight="1" x14ac:dyDescent="0.25">
      <c r="A199" s="310"/>
      <c r="B199" s="547" t="s">
        <v>665</v>
      </c>
      <c r="C199" s="547"/>
      <c r="D199" s="547"/>
      <c r="E199" s="547"/>
      <c r="F199" s="547"/>
      <c r="G199" s="547"/>
      <c r="H199" s="547"/>
      <c r="I199" s="547"/>
      <c r="J199" s="547"/>
      <c r="K199" s="374" t="b">
        <v>0</v>
      </c>
      <c r="L199" s="59" t="str">
        <f>IF(AND(P200=0,P201=0,P199=1),"Passare alla domanda E.8","")</f>
        <v/>
      </c>
      <c r="M199" s="30"/>
      <c r="N199" s="185" t="str">
        <f t="shared" ref="N199:N201" si="19">+IF(K199=TRUE,"1","0")</f>
        <v>0</v>
      </c>
      <c r="O199" s="48"/>
      <c r="P199" s="186">
        <f t="shared" ref="P199:P201" si="20">N199*1</f>
        <v>0</v>
      </c>
      <c r="Q199" s="115"/>
      <c r="R199" s="302"/>
    </row>
    <row r="200" spans="1:24" s="112" customFormat="1" ht="30" customHeight="1" x14ac:dyDescent="0.25">
      <c r="B200" s="547" t="s">
        <v>667</v>
      </c>
      <c r="C200" s="547"/>
      <c r="D200" s="547"/>
      <c r="E200" s="547"/>
      <c r="F200" s="547"/>
      <c r="G200" s="547"/>
      <c r="H200" s="547"/>
      <c r="I200" s="547"/>
      <c r="J200" s="547"/>
      <c r="K200" s="375" t="b">
        <v>0</v>
      </c>
      <c r="L200" s="403" t="str">
        <f>IF(AND(P200=0,P201=0,P199=1),"↓↓↓","")</f>
        <v/>
      </c>
      <c r="M200" s="30"/>
      <c r="N200" s="185" t="str">
        <f t="shared" si="19"/>
        <v>0</v>
      </c>
      <c r="O200" s="48"/>
      <c r="P200" s="186">
        <f t="shared" si="20"/>
        <v>0</v>
      </c>
      <c r="Q200" s="115"/>
      <c r="R200" s="115"/>
    </row>
    <row r="201" spans="1:24" s="112" customFormat="1" ht="44.25" customHeight="1" x14ac:dyDescent="0.25">
      <c r="B201" s="547" t="s">
        <v>668</v>
      </c>
      <c r="C201" s="547"/>
      <c r="D201" s="547"/>
      <c r="E201" s="547"/>
      <c r="F201" s="547"/>
      <c r="G201" s="547"/>
      <c r="H201" s="547"/>
      <c r="I201" s="547"/>
      <c r="J201" s="547"/>
      <c r="K201" s="375" t="b">
        <v>0</v>
      </c>
      <c r="L201" s="397" t="str">
        <f>IF(AND(P199+P200+P201&gt;1),"Scegliere una sola opzione","")</f>
        <v/>
      </c>
      <c r="M201" s="30"/>
      <c r="N201" s="185" t="str">
        <f t="shared" si="19"/>
        <v>0</v>
      </c>
      <c r="O201" s="48"/>
      <c r="P201" s="186">
        <f t="shared" si="20"/>
        <v>0</v>
      </c>
      <c r="Q201" s="193"/>
      <c r="R201" s="115"/>
    </row>
    <row r="202" spans="1:24" s="112" customFormat="1" ht="20.100000000000001" customHeight="1" x14ac:dyDescent="0.25">
      <c r="B202" s="613"/>
      <c r="C202" s="613"/>
      <c r="D202" s="613"/>
      <c r="E202" s="613"/>
      <c r="F202" s="613"/>
      <c r="G202" s="613"/>
      <c r="H202" s="613"/>
      <c r="I202" s="613"/>
      <c r="J202" s="613"/>
      <c r="K202" s="256"/>
      <c r="L202" s="39"/>
      <c r="M202" s="30"/>
      <c r="N202" s="187"/>
      <c r="O202" s="48"/>
      <c r="P202" s="187"/>
      <c r="Q202" s="193"/>
      <c r="R202" s="115"/>
    </row>
    <row r="203" spans="1:24" s="112" customFormat="1" ht="27.75" customHeight="1" x14ac:dyDescent="0.25">
      <c r="A203" s="556" t="s">
        <v>669</v>
      </c>
      <c r="B203" s="556"/>
      <c r="C203" s="556"/>
      <c r="D203" s="556"/>
      <c r="E203" s="556"/>
      <c r="F203" s="556"/>
      <c r="G203" s="556"/>
      <c r="H203" s="556"/>
      <c r="I203" s="556"/>
      <c r="J203" s="556"/>
      <c r="K203" s="556"/>
      <c r="L203" s="39"/>
      <c r="M203" s="30"/>
      <c r="N203" s="187"/>
      <c r="O203" s="48"/>
      <c r="P203" s="187"/>
      <c r="Q203" s="193"/>
      <c r="R203" s="115"/>
    </row>
    <row r="204" spans="1:24" s="112" customFormat="1" ht="20.100000000000001" customHeight="1" x14ac:dyDescent="0.25">
      <c r="B204" s="547" t="s">
        <v>524</v>
      </c>
      <c r="C204" s="547"/>
      <c r="D204" s="547"/>
      <c r="E204" s="547"/>
      <c r="F204" s="547"/>
      <c r="G204" s="547"/>
      <c r="H204" s="547"/>
      <c r="I204" s="547"/>
      <c r="J204" s="547"/>
      <c r="K204" s="373" t="b">
        <v>0</v>
      </c>
      <c r="L204" s="51" t="str">
        <f>IF(AND(P204=1,P205+P206+P207&gt;0),"Attenzione: risposte non coerenti","")</f>
        <v/>
      </c>
      <c r="M204" s="30"/>
      <c r="N204" s="185" t="str">
        <f t="shared" ref="N204:N207" si="21">+IF(K204=TRUE,"1","0")</f>
        <v>0</v>
      </c>
      <c r="O204" s="48"/>
      <c r="P204" s="186">
        <f t="shared" ref="P204:P207" si="22">N204*1</f>
        <v>0</v>
      </c>
      <c r="Q204" s="193"/>
      <c r="R204" s="115"/>
    </row>
    <row r="205" spans="1:24" s="112" customFormat="1" ht="20.100000000000001" customHeight="1" x14ac:dyDescent="0.25">
      <c r="B205" s="547" t="s">
        <v>670</v>
      </c>
      <c r="C205" s="547"/>
      <c r="D205" s="547"/>
      <c r="E205" s="547"/>
      <c r="F205" s="547"/>
      <c r="G205" s="547"/>
      <c r="H205" s="547"/>
      <c r="I205" s="547"/>
      <c r="J205" s="547"/>
      <c r="K205" s="373" t="b">
        <v>0</v>
      </c>
      <c r="L205" s="30"/>
      <c r="M205" s="30"/>
      <c r="N205" s="185" t="str">
        <f t="shared" si="21"/>
        <v>0</v>
      </c>
      <c r="O205" s="48"/>
      <c r="P205" s="186">
        <f t="shared" si="22"/>
        <v>0</v>
      </c>
      <c r="Q205" s="115"/>
      <c r="R205" s="115"/>
    </row>
    <row r="206" spans="1:24" s="112" customFormat="1" ht="20.100000000000001" customHeight="1" x14ac:dyDescent="0.25">
      <c r="B206" s="547" t="s">
        <v>671</v>
      </c>
      <c r="C206" s="547"/>
      <c r="D206" s="547"/>
      <c r="E206" s="547"/>
      <c r="F206" s="547"/>
      <c r="G206" s="547"/>
      <c r="H206" s="547"/>
      <c r="I206" s="547"/>
      <c r="J206" s="547"/>
      <c r="K206" s="373" t="b">
        <v>0</v>
      </c>
      <c r="L206" s="39"/>
      <c r="M206" s="30"/>
      <c r="N206" s="185" t="str">
        <f t="shared" si="21"/>
        <v>0</v>
      </c>
      <c r="O206" s="48"/>
      <c r="P206" s="186">
        <f t="shared" si="22"/>
        <v>0</v>
      </c>
      <c r="Q206" s="193"/>
      <c r="R206" s="115"/>
    </row>
    <row r="207" spans="1:24" s="112" customFormat="1" ht="20.100000000000001" customHeight="1" x14ac:dyDescent="0.25">
      <c r="B207" s="547" t="s">
        <v>672</v>
      </c>
      <c r="C207" s="547"/>
      <c r="D207" s="547"/>
      <c r="E207" s="547"/>
      <c r="F207" s="547"/>
      <c r="G207" s="547"/>
      <c r="H207" s="547"/>
      <c r="I207" s="547"/>
      <c r="J207" s="547"/>
      <c r="K207" s="376" t="b">
        <v>0</v>
      </c>
      <c r="L207" s="72"/>
      <c r="M207" s="30"/>
      <c r="N207" s="185" t="str">
        <f t="shared" si="21"/>
        <v>0</v>
      </c>
      <c r="O207" s="48"/>
      <c r="P207" s="186">
        <f t="shared" si="22"/>
        <v>0</v>
      </c>
      <c r="Q207" s="193"/>
      <c r="R207" s="115"/>
    </row>
    <row r="208" spans="1:24" s="112" customFormat="1" ht="20.100000000000001" customHeight="1" x14ac:dyDescent="0.25">
      <c r="A208" s="113"/>
      <c r="B208" s="369" t="s">
        <v>392</v>
      </c>
      <c r="C208" s="366"/>
      <c r="D208" s="366"/>
      <c r="E208" s="540" t="s">
        <v>724</v>
      </c>
      <c r="F208" s="541"/>
      <c r="G208" s="541"/>
      <c r="H208" s="541"/>
      <c r="I208" s="541"/>
      <c r="J208" s="541"/>
      <c r="K208" s="542"/>
      <c r="L208" s="567" t="str">
        <f>IF(AND(P200=1,P199+P201=0,P204+P205+P206+P207&gt;=1),"Passare alla domanda E.8","")</f>
        <v/>
      </c>
      <c r="M208" s="568"/>
      <c r="N208" s="187"/>
      <c r="O208" s="196"/>
      <c r="P208" s="187"/>
      <c r="Q208" s="193"/>
      <c r="R208" s="115"/>
    </row>
    <row r="209" spans="1:21" s="112" customFormat="1" ht="20.100000000000001" customHeight="1" x14ac:dyDescent="0.25">
      <c r="A209" s="88"/>
      <c r="B209" s="73"/>
      <c r="C209" s="73"/>
      <c r="D209" s="252"/>
      <c r="E209" s="252"/>
      <c r="F209" s="252"/>
      <c r="G209" s="252"/>
      <c r="H209" s="252"/>
      <c r="I209" s="252"/>
      <c r="K209" s="256"/>
      <c r="L209" s="403" t="str">
        <f>IF(AND(P200=1,P199+P201=0,P204+P205+P206+P207&gt;=1),"↓↓↓","")</f>
        <v/>
      </c>
      <c r="M209" s="30"/>
      <c r="N209" s="85"/>
      <c r="O209" s="190"/>
      <c r="P209" s="85"/>
      <c r="Q209" s="193"/>
      <c r="R209" s="115"/>
    </row>
    <row r="210" spans="1:21" s="112" customFormat="1" ht="20.100000000000001" customHeight="1" x14ac:dyDescent="0.25">
      <c r="A210" s="556" t="s">
        <v>696</v>
      </c>
      <c r="B210" s="556"/>
      <c r="C210" s="556"/>
      <c r="D210" s="556"/>
      <c r="E210" s="556"/>
      <c r="F210" s="556"/>
      <c r="G210" s="556"/>
      <c r="H210" s="556"/>
      <c r="I210" s="556"/>
      <c r="J210" s="556"/>
      <c r="K210" s="556"/>
      <c r="L210" s="39"/>
      <c r="M210" s="30"/>
      <c r="N210" s="85"/>
      <c r="O210" s="190"/>
      <c r="P210" s="85"/>
      <c r="Q210" s="193"/>
      <c r="R210" s="115"/>
    </row>
    <row r="211" spans="1:21" s="112" customFormat="1" ht="20.100000000000001" customHeight="1" x14ac:dyDescent="0.25">
      <c r="A211" s="255"/>
      <c r="B211" s="547" t="s">
        <v>673</v>
      </c>
      <c r="C211" s="547"/>
      <c r="D211" s="547"/>
      <c r="E211" s="547"/>
      <c r="F211" s="547"/>
      <c r="G211" s="547"/>
      <c r="H211" s="547"/>
      <c r="I211" s="547"/>
      <c r="J211" s="547"/>
      <c r="K211" s="377" t="b">
        <v>0</v>
      </c>
      <c r="L211" s="39"/>
      <c r="M211" s="30"/>
      <c r="N211" s="185" t="str">
        <f t="shared" ref="N211:N218" si="23">+IF(K211=TRUE,"1","0")</f>
        <v>0</v>
      </c>
      <c r="O211" s="48"/>
      <c r="P211" s="186">
        <f t="shared" ref="P211:P218" si="24">N211*1</f>
        <v>0</v>
      </c>
      <c r="Q211" s="193"/>
      <c r="R211" s="115"/>
    </row>
    <row r="212" spans="1:21" s="112" customFormat="1" ht="20.100000000000001" customHeight="1" x14ac:dyDescent="0.25">
      <c r="A212" s="255"/>
      <c r="B212" s="547" t="s">
        <v>674</v>
      </c>
      <c r="C212" s="547"/>
      <c r="D212" s="547"/>
      <c r="E212" s="547"/>
      <c r="F212" s="547"/>
      <c r="G212" s="547"/>
      <c r="H212" s="547"/>
      <c r="I212" s="547"/>
      <c r="J212" s="547"/>
      <c r="K212" s="375" t="b">
        <v>0</v>
      </c>
      <c r="L212" s="39"/>
      <c r="M212" s="30"/>
      <c r="N212" s="185" t="str">
        <f t="shared" si="23"/>
        <v>0</v>
      </c>
      <c r="O212" s="48"/>
      <c r="P212" s="186">
        <f t="shared" si="24"/>
        <v>0</v>
      </c>
      <c r="Q212" s="193"/>
      <c r="R212" s="115"/>
    </row>
    <row r="213" spans="1:21" s="112" customFormat="1" ht="20.100000000000001" customHeight="1" x14ac:dyDescent="0.25">
      <c r="A213" s="255"/>
      <c r="B213" s="547" t="s">
        <v>675</v>
      </c>
      <c r="C213" s="547"/>
      <c r="D213" s="547"/>
      <c r="E213" s="547"/>
      <c r="F213" s="547"/>
      <c r="G213" s="547"/>
      <c r="H213" s="547"/>
      <c r="I213" s="547"/>
      <c r="J213" s="547"/>
      <c r="K213" s="375" t="b">
        <v>0</v>
      </c>
      <c r="L213" s="39"/>
      <c r="M213" s="30"/>
      <c r="N213" s="185" t="str">
        <f t="shared" si="23"/>
        <v>0</v>
      </c>
      <c r="O213" s="48"/>
      <c r="P213" s="186">
        <f t="shared" si="24"/>
        <v>0</v>
      </c>
      <c r="Q213" s="193"/>
      <c r="R213" s="115"/>
    </row>
    <row r="214" spans="1:21" s="112" customFormat="1" ht="20.100000000000001" customHeight="1" x14ac:dyDescent="0.25">
      <c r="A214" s="255"/>
      <c r="B214" s="547" t="s">
        <v>676</v>
      </c>
      <c r="C214" s="547"/>
      <c r="D214" s="547"/>
      <c r="E214" s="547"/>
      <c r="F214" s="547"/>
      <c r="G214" s="547"/>
      <c r="H214" s="547"/>
      <c r="I214" s="547"/>
      <c r="J214" s="547"/>
      <c r="K214" s="375" t="b">
        <v>0</v>
      </c>
      <c r="L214" s="72"/>
      <c r="M214" s="30"/>
      <c r="N214" s="185" t="str">
        <f t="shared" si="23"/>
        <v>0</v>
      </c>
      <c r="O214" s="48"/>
      <c r="P214" s="186">
        <f t="shared" si="24"/>
        <v>0</v>
      </c>
      <c r="Q214" s="193"/>
      <c r="R214" s="115"/>
    </row>
    <row r="215" spans="1:21" s="112" customFormat="1" ht="20.100000000000001" customHeight="1" x14ac:dyDescent="0.25">
      <c r="B215" s="547" t="s">
        <v>677</v>
      </c>
      <c r="C215" s="547"/>
      <c r="D215" s="547"/>
      <c r="E215" s="547"/>
      <c r="F215" s="547"/>
      <c r="G215" s="547"/>
      <c r="H215" s="547"/>
      <c r="I215" s="547"/>
      <c r="J215" s="547"/>
      <c r="K215" s="375" t="b">
        <v>0</v>
      </c>
      <c r="L215" s="39"/>
      <c r="M215" s="30"/>
      <c r="N215" s="185" t="str">
        <f t="shared" si="23"/>
        <v>0</v>
      </c>
      <c r="O215" s="48"/>
      <c r="P215" s="186">
        <f t="shared" si="24"/>
        <v>0</v>
      </c>
      <c r="Q215" s="193"/>
      <c r="R215" s="115"/>
    </row>
    <row r="216" spans="1:21" s="112" customFormat="1" ht="20.100000000000001" customHeight="1" x14ac:dyDescent="0.25">
      <c r="A216" s="255"/>
      <c r="B216" s="547" t="s">
        <v>678</v>
      </c>
      <c r="C216" s="547"/>
      <c r="D216" s="547"/>
      <c r="E216" s="547"/>
      <c r="F216" s="547"/>
      <c r="G216" s="547"/>
      <c r="H216" s="547"/>
      <c r="I216" s="547"/>
      <c r="J216" s="547"/>
      <c r="K216" s="375" t="b">
        <v>0</v>
      </c>
      <c r="L216" s="39"/>
      <c r="M216" s="30"/>
      <c r="N216" s="185" t="str">
        <f t="shared" si="23"/>
        <v>0</v>
      </c>
      <c r="O216" s="48"/>
      <c r="P216" s="186">
        <f t="shared" si="24"/>
        <v>0</v>
      </c>
      <c r="Q216" s="193"/>
      <c r="R216" s="115"/>
    </row>
    <row r="217" spans="1:21" s="112" customFormat="1" ht="20.100000000000001" customHeight="1" x14ac:dyDescent="0.25">
      <c r="A217" s="255"/>
      <c r="B217" s="547" t="s">
        <v>679</v>
      </c>
      <c r="C217" s="547"/>
      <c r="D217" s="547"/>
      <c r="E217" s="547"/>
      <c r="F217" s="547"/>
      <c r="G217" s="547"/>
      <c r="H217" s="547"/>
      <c r="I217" s="547"/>
      <c r="J217" s="547"/>
      <c r="K217" s="375" t="b">
        <v>0</v>
      </c>
      <c r="L217" s="39"/>
      <c r="M217" s="30"/>
      <c r="N217" s="185" t="str">
        <f t="shared" si="23"/>
        <v>0</v>
      </c>
      <c r="O217" s="48"/>
      <c r="P217" s="186">
        <f t="shared" si="24"/>
        <v>0</v>
      </c>
      <c r="Q217" s="193"/>
      <c r="R217" s="115"/>
    </row>
    <row r="218" spans="1:21" s="112" customFormat="1" ht="20.100000000000001" customHeight="1" x14ac:dyDescent="0.25">
      <c r="A218" s="255"/>
      <c r="B218" s="547" t="s">
        <v>680</v>
      </c>
      <c r="C218" s="547"/>
      <c r="D218" s="547"/>
      <c r="E218" s="547"/>
      <c r="F218" s="547"/>
      <c r="G218" s="547"/>
      <c r="H218" s="547"/>
      <c r="I218" s="547"/>
      <c r="J218" s="547"/>
      <c r="K218" s="376" t="b">
        <v>0</v>
      </c>
      <c r="L218" s="72"/>
      <c r="M218" s="30"/>
      <c r="N218" s="185" t="str">
        <f t="shared" si="23"/>
        <v>0</v>
      </c>
      <c r="O218" s="48"/>
      <c r="P218" s="186">
        <f t="shared" si="24"/>
        <v>0</v>
      </c>
      <c r="Q218" s="193"/>
      <c r="R218" s="115"/>
    </row>
    <row r="219" spans="1:21" s="112" customFormat="1" ht="20.100000000000001" customHeight="1" x14ac:dyDescent="0.25">
      <c r="A219" s="255"/>
      <c r="B219" s="369" t="s">
        <v>392</v>
      </c>
      <c r="C219" s="366"/>
      <c r="D219" s="366"/>
      <c r="E219" s="540" t="s">
        <v>724</v>
      </c>
      <c r="F219" s="541"/>
      <c r="G219" s="541"/>
      <c r="H219" s="541"/>
      <c r="I219" s="541"/>
      <c r="J219" s="541"/>
      <c r="K219" s="542"/>
      <c r="L219" s="42"/>
      <c r="M219" s="30"/>
      <c r="N219" s="187"/>
      <c r="O219" s="196"/>
      <c r="P219" s="187"/>
      <c r="Q219" s="85"/>
      <c r="R219" s="85"/>
      <c r="S219" s="85"/>
      <c r="T219" s="85"/>
      <c r="U219" s="85"/>
    </row>
    <row r="220" spans="1:21" s="112" customFormat="1" ht="20.100000000000001" customHeight="1" x14ac:dyDescent="0.25">
      <c r="A220" s="247"/>
      <c r="B220" s="247"/>
      <c r="C220" s="247"/>
      <c r="D220" s="247"/>
      <c r="E220" s="247"/>
      <c r="F220" s="247"/>
      <c r="G220" s="247"/>
      <c r="H220" s="247"/>
      <c r="I220" s="247"/>
      <c r="J220" s="247"/>
      <c r="K220" s="247"/>
      <c r="L220" s="42"/>
      <c r="M220" s="30"/>
      <c r="N220" s="85"/>
      <c r="O220" s="85"/>
      <c r="P220" s="85"/>
      <c r="Q220" s="85"/>
      <c r="R220" s="85"/>
      <c r="S220" s="85"/>
      <c r="T220" s="85"/>
      <c r="U220" s="85"/>
    </row>
    <row r="221" spans="1:21" s="112" customFormat="1" ht="20.100000000000001" customHeight="1" x14ac:dyDescent="0.25">
      <c r="A221" s="556" t="s">
        <v>727</v>
      </c>
      <c r="B221" s="556"/>
      <c r="C221" s="556"/>
      <c r="D221" s="556"/>
      <c r="E221" s="556"/>
      <c r="F221" s="556"/>
      <c r="G221" s="556"/>
      <c r="H221" s="556"/>
      <c r="I221" s="556"/>
      <c r="J221" s="556"/>
      <c r="K221" s="556"/>
      <c r="L221" s="41"/>
      <c r="M221" s="36"/>
      <c r="N221" s="85"/>
      <c r="P221" s="85"/>
      <c r="Q221" s="251"/>
    </row>
    <row r="222" spans="1:21" s="112" customFormat="1" ht="20.100000000000001" customHeight="1" x14ac:dyDescent="0.25">
      <c r="B222" s="547" t="s">
        <v>681</v>
      </c>
      <c r="C222" s="547"/>
      <c r="D222" s="547"/>
      <c r="E222" s="547"/>
      <c r="F222" s="547"/>
      <c r="G222" s="547"/>
      <c r="H222" s="547"/>
      <c r="I222" s="547"/>
      <c r="J222" s="547"/>
      <c r="K222" s="378" t="b">
        <v>0</v>
      </c>
      <c r="L222" s="41"/>
      <c r="M222" s="36"/>
      <c r="N222" s="185" t="str">
        <f t="shared" ref="N222:N227" si="25">+IF(K222=TRUE,"1","0")</f>
        <v>0</v>
      </c>
      <c r="O222" s="48"/>
      <c r="P222" s="186">
        <f t="shared" ref="P222:P227" si="26">N222*1</f>
        <v>0</v>
      </c>
      <c r="Q222" s="251"/>
    </row>
    <row r="223" spans="1:21" s="112" customFormat="1" ht="20.100000000000001" customHeight="1" x14ac:dyDescent="0.25">
      <c r="B223" s="547" t="s">
        <v>682</v>
      </c>
      <c r="C223" s="547"/>
      <c r="D223" s="547"/>
      <c r="E223" s="547"/>
      <c r="F223" s="547"/>
      <c r="G223" s="547"/>
      <c r="H223" s="547"/>
      <c r="I223" s="547"/>
      <c r="J223" s="547"/>
      <c r="K223" s="379" t="b">
        <v>0</v>
      </c>
      <c r="L223" s="41"/>
      <c r="M223" s="36"/>
      <c r="N223" s="185" t="str">
        <f t="shared" si="25"/>
        <v>0</v>
      </c>
      <c r="O223" s="48"/>
      <c r="P223" s="186">
        <f t="shared" si="26"/>
        <v>0</v>
      </c>
      <c r="Q223" s="251"/>
    </row>
    <row r="224" spans="1:21" s="112" customFormat="1" ht="20.100000000000001" customHeight="1" x14ac:dyDescent="0.25">
      <c r="A224" s="255"/>
      <c r="B224" s="547" t="s">
        <v>683</v>
      </c>
      <c r="C224" s="547"/>
      <c r="D224" s="547"/>
      <c r="E224" s="547"/>
      <c r="F224" s="547"/>
      <c r="G224" s="547"/>
      <c r="H224" s="547"/>
      <c r="I224" s="547"/>
      <c r="J224" s="547"/>
      <c r="K224" s="380" t="b">
        <v>0</v>
      </c>
      <c r="L224" s="42"/>
      <c r="M224" s="30"/>
      <c r="N224" s="185" t="str">
        <f t="shared" si="25"/>
        <v>0</v>
      </c>
      <c r="O224" s="48"/>
      <c r="P224" s="186">
        <f t="shared" si="26"/>
        <v>0</v>
      </c>
      <c r="Q224" s="85"/>
      <c r="R224" s="85"/>
      <c r="S224" s="85"/>
      <c r="T224" s="85"/>
      <c r="U224" s="85"/>
    </row>
    <row r="225" spans="1:21" s="112" customFormat="1" ht="20.100000000000001" customHeight="1" x14ac:dyDescent="0.25">
      <c r="A225" s="247"/>
      <c r="B225" s="547" t="s">
        <v>684</v>
      </c>
      <c r="C225" s="547"/>
      <c r="D225" s="547"/>
      <c r="E225" s="547"/>
      <c r="F225" s="547"/>
      <c r="G225" s="547"/>
      <c r="H225" s="547"/>
      <c r="I225" s="547"/>
      <c r="J225" s="547"/>
      <c r="K225" s="381" t="b">
        <v>0</v>
      </c>
      <c r="L225" s="42"/>
      <c r="M225" s="30"/>
      <c r="N225" s="185" t="str">
        <f t="shared" si="25"/>
        <v>0</v>
      </c>
      <c r="O225" s="48"/>
      <c r="P225" s="186">
        <f t="shared" si="26"/>
        <v>0</v>
      </c>
      <c r="Q225" s="85"/>
      <c r="R225" s="85"/>
      <c r="S225" s="85"/>
      <c r="T225" s="85"/>
      <c r="U225" s="85"/>
    </row>
    <row r="226" spans="1:21" s="112" customFormat="1" ht="20.100000000000001" customHeight="1" x14ac:dyDescent="0.25">
      <c r="B226" s="547" t="s">
        <v>685</v>
      </c>
      <c r="C226" s="547"/>
      <c r="D226" s="547"/>
      <c r="E226" s="547"/>
      <c r="F226" s="547"/>
      <c r="G226" s="547"/>
      <c r="H226" s="547"/>
      <c r="I226" s="547"/>
      <c r="J226" s="547"/>
      <c r="K226" s="379" t="b">
        <v>0</v>
      </c>
      <c r="L226" s="41"/>
      <c r="M226" s="36"/>
      <c r="N226" s="185" t="str">
        <f t="shared" si="25"/>
        <v>0</v>
      </c>
      <c r="O226" s="48"/>
      <c r="P226" s="186">
        <f t="shared" si="26"/>
        <v>0</v>
      </c>
      <c r="Q226" s="251"/>
    </row>
    <row r="227" spans="1:21" s="112" customFormat="1" ht="20.100000000000001" customHeight="1" x14ac:dyDescent="0.25">
      <c r="B227" s="547" t="s">
        <v>686</v>
      </c>
      <c r="C227" s="547"/>
      <c r="D227" s="547"/>
      <c r="E227" s="547"/>
      <c r="F227" s="547"/>
      <c r="G227" s="547"/>
      <c r="H227" s="547"/>
      <c r="I227" s="547"/>
      <c r="J227" s="547"/>
      <c r="K227" s="382" t="b">
        <v>0</v>
      </c>
      <c r="L227" s="41"/>
      <c r="M227" s="36"/>
      <c r="N227" s="185" t="str">
        <f t="shared" si="25"/>
        <v>0</v>
      </c>
      <c r="O227" s="48"/>
      <c r="P227" s="186">
        <f t="shared" si="26"/>
        <v>0</v>
      </c>
      <c r="Q227" s="251"/>
    </row>
    <row r="228" spans="1:21" s="112" customFormat="1" ht="20.100000000000001" customHeight="1" x14ac:dyDescent="0.25">
      <c r="B228" s="369" t="s">
        <v>392</v>
      </c>
      <c r="C228" s="366"/>
      <c r="D228" s="366"/>
      <c r="E228" s="540" t="s">
        <v>724</v>
      </c>
      <c r="F228" s="541"/>
      <c r="G228" s="541"/>
      <c r="H228" s="541"/>
      <c r="I228" s="541"/>
      <c r="J228" s="541"/>
      <c r="K228" s="542"/>
      <c r="L228" s="41"/>
      <c r="M228" s="36"/>
      <c r="N228" s="185"/>
      <c r="O228" s="48"/>
      <c r="P228" s="186"/>
      <c r="Q228" s="251"/>
    </row>
    <row r="229" spans="1:21" s="112" customFormat="1" ht="20.100000000000001" customHeight="1" x14ac:dyDescent="0.25">
      <c r="A229" s="255"/>
      <c r="B229" s="252"/>
      <c r="C229" s="252"/>
      <c r="D229" s="257"/>
      <c r="E229" s="257"/>
      <c r="F229" s="194"/>
      <c r="G229" s="194"/>
      <c r="H229" s="194"/>
      <c r="I229" s="194"/>
      <c r="J229" s="258"/>
      <c r="K229" s="258"/>
      <c r="L229" s="42"/>
      <c r="M229" s="30"/>
      <c r="N229" s="85"/>
      <c r="O229" s="85"/>
      <c r="P229" s="85"/>
      <c r="Q229" s="85"/>
      <c r="R229" s="85"/>
      <c r="S229" s="85"/>
      <c r="T229" s="85"/>
      <c r="U229" s="85"/>
    </row>
    <row r="230" spans="1:21" s="112" customFormat="1" ht="30.75" customHeight="1" x14ac:dyDescent="0.25">
      <c r="A230" s="556" t="s">
        <v>728</v>
      </c>
      <c r="B230" s="556"/>
      <c r="C230" s="556"/>
      <c r="D230" s="556"/>
      <c r="E230" s="556"/>
      <c r="F230" s="556"/>
      <c r="G230" s="556"/>
      <c r="H230" s="556"/>
      <c r="I230" s="556"/>
      <c r="J230" s="556"/>
      <c r="K230" s="556"/>
      <c r="L230" s="42"/>
      <c r="M230" s="30"/>
      <c r="N230" s="85"/>
      <c r="O230" s="85"/>
      <c r="P230" s="85"/>
      <c r="Q230" s="85"/>
      <c r="R230" s="85"/>
      <c r="S230" s="85"/>
      <c r="T230" s="85"/>
      <c r="U230" s="85"/>
    </row>
    <row r="231" spans="1:21" s="112" customFormat="1" ht="27.75" customHeight="1" x14ac:dyDescent="0.25">
      <c r="E231" s="251"/>
      <c r="F231" s="574" t="s">
        <v>691</v>
      </c>
      <c r="G231" s="587" t="s">
        <v>722</v>
      </c>
      <c r="H231" s="588"/>
      <c r="I231" s="574" t="s">
        <v>723</v>
      </c>
      <c r="J231" s="716"/>
      <c r="K231" s="41"/>
      <c r="L231" s="41"/>
      <c r="M231" s="36"/>
      <c r="N231" s="85"/>
      <c r="P231" s="85"/>
      <c r="Q231" s="251"/>
    </row>
    <row r="232" spans="1:21" s="112" customFormat="1" ht="20.100000000000001" customHeight="1" x14ac:dyDescent="0.25">
      <c r="F232" s="575"/>
      <c r="G232" s="589"/>
      <c r="H232" s="590"/>
      <c r="I232" s="717"/>
      <c r="J232" s="717"/>
      <c r="K232" s="41"/>
      <c r="L232" s="371" t="str">
        <f>IF(OR(O233+Q233+S233&gt;1,O234+Q234+S234&gt;1,O235+Q235+S235&gt;1,O236+Q236+S236&gt;1,O237+Q237+S237&gt;1,O238+Q238&gt;1),"Selezionare una sola opzione per riga","")</f>
        <v/>
      </c>
      <c r="M232" s="36"/>
      <c r="N232" s="85"/>
      <c r="P232" s="85"/>
      <c r="Q232" s="251"/>
    </row>
    <row r="233" spans="1:21" s="112" customFormat="1" ht="20.100000000000001" customHeight="1" x14ac:dyDescent="0.25">
      <c r="A233" s="70"/>
      <c r="B233" s="714" t="s">
        <v>687</v>
      </c>
      <c r="C233" s="714"/>
      <c r="D233" s="714"/>
      <c r="E233" s="714"/>
      <c r="F233" s="412" t="b">
        <v>0</v>
      </c>
      <c r="G233" s="594" t="b">
        <v>0</v>
      </c>
      <c r="H233" s="594"/>
      <c r="I233" s="594" t="b">
        <v>0</v>
      </c>
      <c r="J233" s="594"/>
      <c r="K233" s="41"/>
      <c r="L233" s="371"/>
      <c r="M233" s="36"/>
      <c r="N233" s="185" t="str">
        <f>+IF(F233=TRUE,"1","0")</f>
        <v>0</v>
      </c>
      <c r="O233" s="186">
        <f>N233*1</f>
        <v>0</v>
      </c>
      <c r="P233" s="185" t="str">
        <f t="shared" ref="P233:P238" si="27">+IF(G233=TRUE,"1","0")</f>
        <v>0</v>
      </c>
      <c r="Q233" s="186">
        <f>P233*1</f>
        <v>0</v>
      </c>
      <c r="R233" s="185" t="str">
        <f>+IF(I233=TRUE,"1","0")</f>
        <v>0</v>
      </c>
      <c r="S233" s="186">
        <f>R233*1</f>
        <v>0</v>
      </c>
    </row>
    <row r="234" spans="1:21" s="112" customFormat="1" ht="20.100000000000001" customHeight="1" x14ac:dyDescent="0.25">
      <c r="B234" s="715" t="s">
        <v>688</v>
      </c>
      <c r="C234" s="715"/>
      <c r="D234" s="715"/>
      <c r="E234" s="715"/>
      <c r="F234" s="413" t="b">
        <v>0</v>
      </c>
      <c r="G234" s="595" t="b">
        <v>0</v>
      </c>
      <c r="H234" s="595"/>
      <c r="I234" s="595" t="b">
        <v>0</v>
      </c>
      <c r="J234" s="595"/>
      <c r="K234" s="258"/>
      <c r="L234" s="371"/>
      <c r="M234" s="30"/>
      <c r="N234" s="185" t="str">
        <f t="shared" ref="N234:N237" si="28">+IF(F234=TRUE,"1","0")</f>
        <v>0</v>
      </c>
      <c r="O234" s="186">
        <f t="shared" ref="O234:O236" si="29">N234*1</f>
        <v>0</v>
      </c>
      <c r="P234" s="185" t="str">
        <f t="shared" si="27"/>
        <v>0</v>
      </c>
      <c r="Q234" s="186">
        <f t="shared" ref="Q234:Q236" si="30">P234*1</f>
        <v>0</v>
      </c>
      <c r="R234" s="185" t="str">
        <f t="shared" ref="R234:R237" si="31">+IF(I234=TRUE,"1","0")</f>
        <v>0</v>
      </c>
      <c r="S234" s="186">
        <f>R234*1</f>
        <v>0</v>
      </c>
      <c r="T234" s="85"/>
      <c r="U234" s="85"/>
    </row>
    <row r="235" spans="1:21" s="112" customFormat="1" ht="29.25" customHeight="1" x14ac:dyDescent="0.25">
      <c r="A235" s="591" t="s">
        <v>721</v>
      </c>
      <c r="B235" s="591"/>
      <c r="C235" s="591"/>
      <c r="D235" s="591"/>
      <c r="E235" s="591"/>
      <c r="F235" s="414" t="b">
        <v>0</v>
      </c>
      <c r="G235" s="592" t="b">
        <v>0</v>
      </c>
      <c r="H235" s="592"/>
      <c r="I235" s="592" t="b">
        <v>0</v>
      </c>
      <c r="J235" s="592"/>
      <c r="K235" s="247"/>
      <c r="L235" s="371"/>
      <c r="M235" s="30"/>
      <c r="N235" s="185" t="str">
        <f t="shared" si="28"/>
        <v>0</v>
      </c>
      <c r="O235" s="186">
        <f t="shared" si="29"/>
        <v>0</v>
      </c>
      <c r="P235" s="185" t="str">
        <f t="shared" si="27"/>
        <v>0</v>
      </c>
      <c r="Q235" s="186">
        <f t="shared" si="30"/>
        <v>0</v>
      </c>
      <c r="R235" s="185" t="str">
        <f>+IF(I235=TRUE,"1","0")</f>
        <v>0</v>
      </c>
      <c r="S235" s="186">
        <f>R235*1</f>
        <v>0</v>
      </c>
      <c r="T235" s="85"/>
      <c r="U235" s="85"/>
    </row>
    <row r="236" spans="1:21" s="112" customFormat="1" ht="20.100000000000001" customHeight="1" x14ac:dyDescent="0.25">
      <c r="A236" s="247"/>
      <c r="B236" s="715" t="s">
        <v>689</v>
      </c>
      <c r="C236" s="715"/>
      <c r="D236" s="715"/>
      <c r="E236" s="715"/>
      <c r="F236" s="413" t="b">
        <v>0</v>
      </c>
      <c r="G236" s="592" t="b">
        <v>0</v>
      </c>
      <c r="H236" s="592"/>
      <c r="I236" s="592" t="b">
        <v>0</v>
      </c>
      <c r="J236" s="592"/>
      <c r="K236" s="41"/>
      <c r="L236" s="371"/>
      <c r="M236" s="36"/>
      <c r="N236" s="185" t="str">
        <f t="shared" si="28"/>
        <v>0</v>
      </c>
      <c r="O236" s="186">
        <f t="shared" si="29"/>
        <v>0</v>
      </c>
      <c r="P236" s="185" t="str">
        <f t="shared" si="27"/>
        <v>0</v>
      </c>
      <c r="Q236" s="186">
        <f t="shared" si="30"/>
        <v>0</v>
      </c>
      <c r="R236" s="185" t="str">
        <f t="shared" si="31"/>
        <v>0</v>
      </c>
      <c r="S236" s="186">
        <f>R236*1</f>
        <v>0</v>
      </c>
    </row>
    <row r="237" spans="1:21" s="112" customFormat="1" ht="20.100000000000001" customHeight="1" x14ac:dyDescent="0.25">
      <c r="B237" s="715" t="s">
        <v>690</v>
      </c>
      <c r="C237" s="715"/>
      <c r="D237" s="715"/>
      <c r="E237" s="715"/>
      <c r="F237" s="413" t="b">
        <v>0</v>
      </c>
      <c r="G237" s="592" t="b">
        <v>0</v>
      </c>
      <c r="H237" s="592"/>
      <c r="I237" s="593" t="b">
        <v>0</v>
      </c>
      <c r="J237" s="593"/>
      <c r="K237" s="41"/>
      <c r="L237" s="371"/>
      <c r="M237" s="36"/>
      <c r="N237" s="185" t="str">
        <f t="shared" si="28"/>
        <v>0</v>
      </c>
      <c r="O237" s="186">
        <f>N237*1</f>
        <v>0</v>
      </c>
      <c r="P237" s="185" t="str">
        <f t="shared" si="27"/>
        <v>0</v>
      </c>
      <c r="Q237" s="186">
        <f>P237*1</f>
        <v>0</v>
      </c>
      <c r="R237" s="185" t="str">
        <f t="shared" si="31"/>
        <v>0</v>
      </c>
      <c r="S237" s="186">
        <f>R237*1</f>
        <v>0</v>
      </c>
    </row>
    <row r="238" spans="1:21" s="112" customFormat="1" ht="20.100000000000001" customHeight="1" x14ac:dyDescent="0.25">
      <c r="A238" s="580" t="s">
        <v>392</v>
      </c>
      <c r="B238" s="580"/>
      <c r="C238" s="576" t="s">
        <v>726</v>
      </c>
      <c r="D238" s="576"/>
      <c r="E238" s="577"/>
      <c r="F238" s="581" t="b">
        <v>0</v>
      </c>
      <c r="G238" s="583" t="b">
        <v>0</v>
      </c>
      <c r="H238" s="584"/>
      <c r="I238" s="411"/>
      <c r="J238" s="408"/>
      <c r="K238" s="41"/>
      <c r="L238" s="41"/>
      <c r="M238" s="36"/>
      <c r="N238" s="185" t="str">
        <f t="shared" ref="N238" si="32">+IF(F238=TRUE,"1","0")</f>
        <v>0</v>
      </c>
      <c r="O238" s="186">
        <f>N238*1</f>
        <v>0</v>
      </c>
      <c r="P238" s="185" t="str">
        <f t="shared" si="27"/>
        <v>0</v>
      </c>
      <c r="Q238" s="186">
        <f>P238*1</f>
        <v>0</v>
      </c>
      <c r="S238" s="251"/>
    </row>
    <row r="239" spans="1:21" s="112" customFormat="1" ht="20.100000000000001" customHeight="1" x14ac:dyDescent="0.25">
      <c r="A239" s="580"/>
      <c r="B239" s="580"/>
      <c r="C239" s="578"/>
      <c r="D239" s="578"/>
      <c r="E239" s="579"/>
      <c r="F239" s="582"/>
      <c r="G239" s="585"/>
      <c r="H239" s="586"/>
      <c r="I239" s="194"/>
      <c r="J239" s="258"/>
      <c r="K239" s="258"/>
      <c r="L239" s="41"/>
      <c r="M239" s="30"/>
      <c r="N239" s="85"/>
      <c r="P239" s="85"/>
      <c r="Q239" s="85"/>
      <c r="R239" s="85"/>
      <c r="S239" s="85"/>
      <c r="T239" s="85"/>
      <c r="U239" s="85"/>
    </row>
    <row r="240" spans="1:21" s="112" customFormat="1" ht="20.100000000000001" customHeight="1" x14ac:dyDescent="0.25">
      <c r="A240" s="255"/>
      <c r="B240" s="405"/>
      <c r="C240" s="406"/>
      <c r="D240" s="407"/>
      <c r="E240" s="407"/>
      <c r="F240" s="410"/>
      <c r="G240" s="410"/>
      <c r="H240" s="410"/>
      <c r="I240" s="194"/>
      <c r="J240" s="258"/>
      <c r="K240" s="258"/>
      <c r="L240" s="41"/>
      <c r="M240" s="30"/>
      <c r="N240" s="85"/>
      <c r="P240" s="85"/>
      <c r="Q240" s="85"/>
      <c r="R240" s="85"/>
      <c r="S240" s="85"/>
      <c r="T240" s="85"/>
      <c r="U240" s="85"/>
    </row>
    <row r="241" spans="1:21" s="112" customFormat="1" ht="20.100000000000001" customHeight="1" x14ac:dyDescent="0.25">
      <c r="A241" s="255"/>
      <c r="B241" s="252"/>
      <c r="C241" s="252"/>
      <c r="D241" s="257"/>
      <c r="E241" s="257"/>
      <c r="F241" s="194"/>
      <c r="G241" s="194"/>
      <c r="H241" s="194"/>
      <c r="I241" s="194"/>
      <c r="J241" s="258"/>
      <c r="K241" s="258"/>
      <c r="L241" s="42"/>
      <c r="M241" s="30"/>
      <c r="N241" s="85"/>
      <c r="O241" s="85"/>
      <c r="P241" s="85"/>
      <c r="Q241" s="85"/>
      <c r="R241" s="85"/>
      <c r="S241" s="85"/>
      <c r="T241" s="85"/>
      <c r="U241" s="85"/>
    </row>
    <row r="242" spans="1:21" s="112" customFormat="1" ht="44.45" customHeight="1" x14ac:dyDescent="0.25">
      <c r="A242" s="556" t="s">
        <v>874</v>
      </c>
      <c r="B242" s="556"/>
      <c r="C242" s="556"/>
      <c r="D242" s="556"/>
      <c r="E242" s="556"/>
      <c r="F242" s="556"/>
      <c r="G242" s="556"/>
      <c r="H242" s="556"/>
      <c r="I242" s="556"/>
      <c r="J242" s="556"/>
      <c r="K242" s="556"/>
      <c r="L242" s="41"/>
      <c r="M242" s="30"/>
      <c r="N242" s="85"/>
      <c r="P242" s="73"/>
      <c r="Q242" s="115"/>
      <c r="R242" s="85"/>
      <c r="S242" s="85"/>
      <c r="T242" s="85"/>
      <c r="U242" s="85"/>
    </row>
    <row r="243" spans="1:21" s="112" customFormat="1" ht="46.9" customHeight="1" x14ac:dyDescent="0.25">
      <c r="B243" s="252"/>
      <c r="C243" s="252"/>
      <c r="D243" s="252"/>
      <c r="E243" s="252"/>
      <c r="F243" s="252"/>
      <c r="G243" s="341"/>
      <c r="H243" s="295" t="s">
        <v>533</v>
      </c>
      <c r="I243" s="312">
        <f>(SUM(D44:K44))/2</f>
        <v>0</v>
      </c>
      <c r="J243" s="604" t="s">
        <v>703</v>
      </c>
      <c r="K243" s="605"/>
      <c r="L243" s="44" t="str">
        <f>IF(G243&gt;(SUM(D44:K44)/2),"Attenzione: i dipendenti qui indicati superano il numero medio di dipendenti 2024 ricavabile da B.1)","")</f>
        <v/>
      </c>
      <c r="M243" s="30"/>
      <c r="N243" s="118"/>
      <c r="O243" s="118"/>
      <c r="P243" s="321"/>
      <c r="Q243" s="321"/>
    </row>
    <row r="244" spans="1:21" s="112" customFormat="1" ht="20.100000000000001" customHeight="1" x14ac:dyDescent="0.25">
      <c r="B244" s="95"/>
      <c r="E244" s="251"/>
      <c r="G244" s="86"/>
      <c r="I244" s="262"/>
      <c r="J244" s="41"/>
      <c r="K244" s="41"/>
      <c r="L244" s="41"/>
      <c r="M244" s="36"/>
      <c r="N244" s="85"/>
      <c r="P244" s="85"/>
      <c r="Q244" s="251"/>
    </row>
    <row r="245" spans="1:21" s="112" customFormat="1" ht="20.100000000000001" hidden="1" customHeight="1" x14ac:dyDescent="0.25">
      <c r="B245" s="95"/>
      <c r="E245" s="251"/>
      <c r="G245" s="86"/>
      <c r="I245" s="262"/>
      <c r="J245" s="41"/>
      <c r="K245" s="41"/>
      <c r="L245" s="41"/>
      <c r="M245" s="36"/>
      <c r="N245" s="85"/>
      <c r="P245" s="85"/>
      <c r="Q245" s="251"/>
    </row>
    <row r="246" spans="1:21" s="112" customFormat="1" ht="20.100000000000001" hidden="1" customHeight="1" x14ac:dyDescent="0.25">
      <c r="B246" s="252"/>
      <c r="C246" s="252"/>
      <c r="D246" s="252"/>
      <c r="E246" s="252"/>
      <c r="F246" s="252"/>
      <c r="G246" s="252"/>
      <c r="H246" s="252"/>
      <c r="I246" s="262"/>
      <c r="J246" s="41"/>
      <c r="K246" s="41"/>
      <c r="L246" s="41"/>
      <c r="M246" s="36"/>
      <c r="N246" s="85"/>
      <c r="P246" s="85"/>
      <c r="Q246" s="251"/>
    </row>
    <row r="247" spans="1:21" s="112" customFormat="1" ht="20.100000000000001" customHeight="1" x14ac:dyDescent="0.25">
      <c r="A247" s="609"/>
      <c r="B247" s="609"/>
      <c r="C247" s="609"/>
      <c r="D247" s="607"/>
      <c r="E247" s="607"/>
      <c r="F247" s="194"/>
      <c r="G247" s="608"/>
      <c r="H247" s="608"/>
      <c r="I247" s="608"/>
      <c r="J247" s="195"/>
      <c r="K247" s="195"/>
      <c r="L247" s="42"/>
      <c r="M247" s="30"/>
      <c r="N247" s="85"/>
      <c r="O247" s="85"/>
      <c r="P247" s="85"/>
      <c r="Q247" s="85"/>
      <c r="R247" s="85"/>
      <c r="S247" s="85"/>
      <c r="T247" s="85"/>
      <c r="U247" s="85"/>
    </row>
    <row r="248" spans="1:21" s="111" customFormat="1" ht="35.25" customHeight="1" x14ac:dyDescent="0.25">
      <c r="A248" s="543" t="s">
        <v>705</v>
      </c>
      <c r="B248" s="543"/>
      <c r="C248" s="543"/>
      <c r="D248" s="543"/>
      <c r="E248" s="543"/>
      <c r="F248" s="543"/>
      <c r="G248" s="543"/>
      <c r="H248" s="543"/>
      <c r="I248" s="543"/>
      <c r="J248" s="543"/>
      <c r="K248" s="543"/>
      <c r="L248" s="24"/>
      <c r="M248" s="25"/>
      <c r="N248" s="110"/>
      <c r="O248" s="109"/>
      <c r="P248" s="196"/>
      <c r="Q248" s="196"/>
    </row>
    <row r="249" spans="1:21" s="112" customFormat="1" ht="20.100000000000001" customHeight="1" x14ac:dyDescent="0.25">
      <c r="A249" s="197"/>
      <c r="B249" s="197"/>
      <c r="C249" s="197"/>
      <c r="D249" s="197"/>
      <c r="E249" s="197"/>
      <c r="F249" s="197"/>
      <c r="G249" s="197"/>
      <c r="H249" s="197"/>
      <c r="I249" s="197"/>
      <c r="J249" s="197"/>
      <c r="K249" s="197"/>
      <c r="L249" s="30"/>
      <c r="M249" s="30"/>
      <c r="N249" s="115"/>
      <c r="O249" s="115"/>
      <c r="P249" s="193"/>
      <c r="Q249" s="193"/>
      <c r="R249" s="115"/>
    </row>
    <row r="250" spans="1:21" s="113" customFormat="1" ht="20.100000000000001" customHeight="1" x14ac:dyDescent="0.25">
      <c r="A250" s="93" t="s">
        <v>531</v>
      </c>
      <c r="B250" s="192"/>
      <c r="C250" s="192"/>
      <c r="D250" s="192"/>
      <c r="E250" s="192"/>
      <c r="F250" s="192"/>
      <c r="G250" s="192"/>
      <c r="H250" s="192"/>
      <c r="I250" s="192"/>
      <c r="J250" s="192"/>
      <c r="K250" s="192"/>
      <c r="L250" s="30"/>
      <c r="M250" s="30"/>
      <c r="N250" s="117"/>
      <c r="O250" s="117"/>
      <c r="P250" s="133"/>
      <c r="Q250" s="133"/>
      <c r="R250" s="117"/>
    </row>
    <row r="251" spans="1:21" s="113" customFormat="1" ht="20.100000000000001" customHeight="1" x14ac:dyDescent="0.25">
      <c r="A251" s="556"/>
      <c r="B251" s="556"/>
      <c r="C251" s="556"/>
      <c r="D251" s="556"/>
      <c r="E251" s="556"/>
      <c r="F251" s="556"/>
      <c r="G251" s="556"/>
      <c r="H251" s="198" t="s">
        <v>7</v>
      </c>
      <c r="I251" s="335" t="b">
        <v>0</v>
      </c>
      <c r="J251" s="198" t="s">
        <v>8</v>
      </c>
      <c r="K251" s="335" t="b">
        <v>0</v>
      </c>
      <c r="L251" s="41" t="str">
        <f>IF(P251+Q251&gt;1,"Scegliere una sola opzione",IF(AND(P251=1,P281+Q281=0),"Passare alla domanda F.2",""))</f>
        <v/>
      </c>
      <c r="M251" s="37"/>
      <c r="N251" s="85" t="str">
        <f>+IF(I251=TRUE,"1","0")</f>
        <v>0</v>
      </c>
      <c r="O251" s="85" t="str">
        <f>+IF(K251=TRUE,"1","0")</f>
        <v>0</v>
      </c>
      <c r="P251" s="131">
        <f>N251*1</f>
        <v>0</v>
      </c>
      <c r="Q251" s="131">
        <f>O251*1</f>
        <v>0</v>
      </c>
      <c r="R251" s="117"/>
    </row>
    <row r="252" spans="1:21" s="112" customFormat="1" ht="15" x14ac:dyDescent="0.25">
      <c r="A252" s="199"/>
      <c r="B252" s="199"/>
      <c r="C252" s="199"/>
      <c r="D252" s="199"/>
      <c r="E252" s="199"/>
      <c r="F252" s="199"/>
      <c r="G252" s="199"/>
      <c r="H252" s="132"/>
      <c r="J252" s="132"/>
      <c r="L252" s="403" t="str">
        <f>IF(P251+Q251&gt;1,"",IF(AND(P251=1,P281+Q281=0),"↓↓↓",""))</f>
        <v/>
      </c>
      <c r="M252" s="35"/>
      <c r="N252" s="196"/>
      <c r="O252" s="196"/>
      <c r="P252" s="111"/>
      <c r="Q252" s="111"/>
      <c r="R252" s="115"/>
    </row>
    <row r="253" spans="1:21" s="112" customFormat="1" ht="15" x14ac:dyDescent="0.25">
      <c r="A253" s="200"/>
      <c r="B253" s="200"/>
      <c r="C253" s="200"/>
      <c r="D253" s="200"/>
      <c r="E253" s="200"/>
      <c r="F253" s="200"/>
      <c r="G253" s="200"/>
      <c r="H253" s="200"/>
      <c r="I253" s="200"/>
      <c r="J253" s="200"/>
      <c r="K253" s="200"/>
      <c r="L253" s="30"/>
      <c r="M253" s="30"/>
      <c r="N253" s="115"/>
      <c r="O253" s="115"/>
      <c r="P253" s="115"/>
      <c r="Q253" s="115"/>
      <c r="R253" s="115"/>
    </row>
    <row r="254" spans="1:21" s="112" customFormat="1" ht="15" x14ac:dyDescent="0.25">
      <c r="A254" s="553" t="s">
        <v>534</v>
      </c>
      <c r="B254" s="553"/>
      <c r="C254" s="553"/>
      <c r="D254" s="553"/>
      <c r="E254" s="553"/>
      <c r="F254" s="553"/>
      <c r="G254" s="553"/>
      <c r="H254" s="553"/>
      <c r="I254" s="553"/>
      <c r="J254" s="553"/>
      <c r="K254" s="553"/>
      <c r="L254" s="40"/>
      <c r="M254" s="30"/>
      <c r="N254" s="115"/>
      <c r="O254" s="115"/>
      <c r="P254" s="115"/>
      <c r="Q254" s="115"/>
      <c r="R254" s="115"/>
    </row>
    <row r="255" spans="1:21" s="112" customFormat="1" ht="13.5" customHeight="1" x14ac:dyDescent="0.25">
      <c r="A255" s="201"/>
      <c r="B255" s="570"/>
      <c r="C255" s="570"/>
      <c r="D255" s="570"/>
      <c r="E255" s="570"/>
      <c r="F255" s="570"/>
      <c r="G255" s="570"/>
      <c r="H255" s="570"/>
      <c r="I255" s="570"/>
      <c r="J255" s="570"/>
      <c r="K255" s="570"/>
      <c r="L255" s="30"/>
      <c r="M255" s="30"/>
      <c r="N255" s="115"/>
      <c r="O255" s="115"/>
      <c r="P255" s="115"/>
      <c r="Q255" s="115"/>
      <c r="R255" s="115"/>
    </row>
    <row r="256" spans="1:21" s="112" customFormat="1" ht="20.100000000000001" customHeight="1" x14ac:dyDescent="0.25">
      <c r="A256" s="202"/>
      <c r="B256" s="516" t="s">
        <v>387</v>
      </c>
      <c r="C256" s="516"/>
      <c r="D256" s="516"/>
      <c r="E256" s="516"/>
      <c r="F256" s="516"/>
      <c r="G256" s="516"/>
      <c r="H256" s="517"/>
      <c r="I256" s="517"/>
      <c r="J256" s="203" t="s">
        <v>8</v>
      </c>
      <c r="K256" s="342" t="b">
        <v>0</v>
      </c>
      <c r="L256" s="41"/>
      <c r="M256" s="28"/>
      <c r="N256" s="187" t="str">
        <f t="shared" ref="N256:N267" si="33">+IF(K256=TRUE,"1","0")</f>
        <v>0</v>
      </c>
      <c r="P256" s="186">
        <f t="shared" ref="P256:P267" si="34">N256*1</f>
        <v>0</v>
      </c>
      <c r="Q256" s="70"/>
      <c r="R256" s="115"/>
    </row>
    <row r="257" spans="1:18" s="112" customFormat="1" ht="29.25" customHeight="1" x14ac:dyDescent="0.25">
      <c r="A257" s="202"/>
      <c r="B257" s="547" t="s">
        <v>396</v>
      </c>
      <c r="C257" s="547"/>
      <c r="D257" s="547"/>
      <c r="E257" s="547"/>
      <c r="F257" s="547"/>
      <c r="G257" s="547"/>
      <c r="H257" s="571"/>
      <c r="I257" s="571"/>
      <c r="J257" s="203"/>
      <c r="K257" s="342" t="b">
        <v>0</v>
      </c>
      <c r="L257" s="41"/>
      <c r="M257" s="28"/>
      <c r="N257" s="187" t="str">
        <f t="shared" si="33"/>
        <v>0</v>
      </c>
      <c r="P257" s="186">
        <f t="shared" si="34"/>
        <v>0</v>
      </c>
      <c r="Q257" s="70"/>
      <c r="R257" s="115"/>
    </row>
    <row r="258" spans="1:18" s="112" customFormat="1" ht="20.100000000000001" customHeight="1" x14ac:dyDescent="0.25">
      <c r="A258" s="202"/>
      <c r="B258" s="547" t="s">
        <v>395</v>
      </c>
      <c r="C258" s="547"/>
      <c r="D258" s="547"/>
      <c r="E258" s="547"/>
      <c r="F258" s="547"/>
      <c r="G258" s="547"/>
      <c r="H258" s="571"/>
      <c r="I258" s="571"/>
      <c r="J258" s="203"/>
      <c r="K258" s="342" t="b">
        <v>0</v>
      </c>
      <c r="L258" s="349" t="str">
        <f>IF(L294&lt;&gt;"","←","")</f>
        <v/>
      </c>
      <c r="M258" s="28"/>
      <c r="N258" s="187" t="str">
        <f t="shared" si="33"/>
        <v>0</v>
      </c>
      <c r="P258" s="186">
        <f t="shared" si="34"/>
        <v>0</v>
      </c>
      <c r="Q258" s="70"/>
      <c r="R258" s="115"/>
    </row>
    <row r="259" spans="1:18" s="112" customFormat="1" ht="20.100000000000001" customHeight="1" x14ac:dyDescent="0.25">
      <c r="A259" s="202"/>
      <c r="B259" s="538" t="s">
        <v>397</v>
      </c>
      <c r="C259" s="538"/>
      <c r="D259" s="538"/>
      <c r="E259" s="538"/>
      <c r="F259" s="538"/>
      <c r="G259" s="538"/>
      <c r="H259" s="538"/>
      <c r="I259" s="538"/>
      <c r="J259" s="204" t="s">
        <v>8</v>
      </c>
      <c r="K259" s="343" t="b">
        <v>0</v>
      </c>
      <c r="L259" s="41"/>
      <c r="M259" s="28"/>
      <c r="N259" s="187" t="str">
        <f t="shared" si="33"/>
        <v>0</v>
      </c>
      <c r="P259" s="186">
        <f t="shared" si="34"/>
        <v>0</v>
      </c>
      <c r="Q259" s="70"/>
      <c r="R259" s="115"/>
    </row>
    <row r="260" spans="1:18" s="112" customFormat="1" ht="20.100000000000001" customHeight="1" x14ac:dyDescent="0.25">
      <c r="A260" s="202"/>
      <c r="B260" s="538" t="s">
        <v>388</v>
      </c>
      <c r="C260" s="538"/>
      <c r="D260" s="538"/>
      <c r="E260" s="538"/>
      <c r="F260" s="538"/>
      <c r="G260" s="538"/>
      <c r="H260" s="539"/>
      <c r="I260" s="539"/>
      <c r="J260" s="204" t="s">
        <v>8</v>
      </c>
      <c r="K260" s="343" t="b">
        <v>0</v>
      </c>
      <c r="L260" s="41"/>
      <c r="M260" s="28"/>
      <c r="N260" s="187" t="str">
        <f t="shared" si="33"/>
        <v>0</v>
      </c>
      <c r="P260" s="186">
        <f t="shared" si="34"/>
        <v>0</v>
      </c>
      <c r="Q260" s="70"/>
      <c r="R260" s="115"/>
    </row>
    <row r="261" spans="1:18" s="112" customFormat="1" ht="21.75" customHeight="1" x14ac:dyDescent="0.25">
      <c r="A261" s="202"/>
      <c r="B261" s="538" t="s">
        <v>500</v>
      </c>
      <c r="C261" s="538"/>
      <c r="D261" s="538"/>
      <c r="E261" s="538"/>
      <c r="F261" s="538"/>
      <c r="G261" s="538"/>
      <c r="H261" s="539"/>
      <c r="I261" s="539"/>
      <c r="J261" s="204"/>
      <c r="K261" s="343" t="b">
        <v>0</v>
      </c>
      <c r="L261" s="41"/>
      <c r="M261" s="28"/>
      <c r="N261" s="187" t="str">
        <f>+IF(K261=TRUE,"1","0")</f>
        <v>0</v>
      </c>
      <c r="P261" s="186">
        <f>N261*1</f>
        <v>0</v>
      </c>
      <c r="Q261" s="70"/>
      <c r="R261" s="115"/>
    </row>
    <row r="262" spans="1:18" s="112" customFormat="1" ht="32.25" customHeight="1" x14ac:dyDescent="0.25">
      <c r="B262" s="621" t="s">
        <v>498</v>
      </c>
      <c r="C262" s="621"/>
      <c r="D262" s="621"/>
      <c r="E262" s="621"/>
      <c r="F262" s="621"/>
      <c r="G262" s="621"/>
      <c r="H262" s="622"/>
      <c r="I262" s="622"/>
      <c r="J262" s="205"/>
      <c r="K262" s="344" t="b">
        <v>0</v>
      </c>
      <c r="L262" s="44"/>
      <c r="M262" s="44"/>
      <c r="N262" s="187" t="str">
        <f t="shared" si="33"/>
        <v>0</v>
      </c>
      <c r="P262" s="186">
        <f t="shared" si="34"/>
        <v>0</v>
      </c>
      <c r="Q262" s="70"/>
      <c r="R262" s="115"/>
    </row>
    <row r="263" spans="1:18" s="112" customFormat="1" ht="20.100000000000001" customHeight="1" x14ac:dyDescent="0.25">
      <c r="B263" s="538" t="s">
        <v>393</v>
      </c>
      <c r="C263" s="538"/>
      <c r="D263" s="538"/>
      <c r="E263" s="538"/>
      <c r="F263" s="538"/>
      <c r="G263" s="538"/>
      <c r="H263" s="539"/>
      <c r="I263" s="539"/>
      <c r="J263" s="204" t="s">
        <v>8</v>
      </c>
      <c r="K263" s="343" t="b">
        <v>0</v>
      </c>
      <c r="L263" s="42"/>
      <c r="M263" s="42"/>
      <c r="N263" s="187" t="str">
        <f t="shared" si="33"/>
        <v>0</v>
      </c>
      <c r="P263" s="186">
        <f t="shared" si="34"/>
        <v>0</v>
      </c>
      <c r="Q263" s="70"/>
      <c r="R263" s="115"/>
    </row>
    <row r="264" spans="1:18" s="112" customFormat="1" ht="20.100000000000001" customHeight="1" x14ac:dyDescent="0.25">
      <c r="B264" s="538" t="s">
        <v>389</v>
      </c>
      <c r="C264" s="538"/>
      <c r="D264" s="538"/>
      <c r="E264" s="538"/>
      <c r="F264" s="538"/>
      <c r="G264" s="538"/>
      <c r="H264" s="539"/>
      <c r="I264" s="539"/>
      <c r="J264" s="204" t="s">
        <v>8</v>
      </c>
      <c r="K264" s="343" t="b">
        <v>0</v>
      </c>
      <c r="L264" s="42"/>
      <c r="M264" s="42"/>
      <c r="N264" s="187" t="str">
        <f t="shared" si="33"/>
        <v>0</v>
      </c>
      <c r="P264" s="186">
        <f t="shared" si="34"/>
        <v>0</v>
      </c>
      <c r="Q264" s="70"/>
      <c r="R264" s="115"/>
    </row>
    <row r="265" spans="1:18" s="112" customFormat="1" ht="20.100000000000001" customHeight="1" x14ac:dyDescent="0.25">
      <c r="B265" s="538" t="s">
        <v>394</v>
      </c>
      <c r="C265" s="538"/>
      <c r="D265" s="538"/>
      <c r="E265" s="538"/>
      <c r="F265" s="538"/>
      <c r="G265" s="538"/>
      <c r="H265" s="539"/>
      <c r="I265" s="539"/>
      <c r="J265" s="204" t="s">
        <v>8</v>
      </c>
      <c r="K265" s="343" t="b">
        <v>0</v>
      </c>
      <c r="L265" s="42"/>
      <c r="M265" s="42"/>
      <c r="N265" s="187" t="str">
        <f t="shared" si="33"/>
        <v>0</v>
      </c>
      <c r="P265" s="186">
        <f t="shared" si="34"/>
        <v>0</v>
      </c>
      <c r="Q265" s="70"/>
      <c r="R265" s="115"/>
    </row>
    <row r="266" spans="1:18" s="112" customFormat="1" ht="20.100000000000001" customHeight="1" x14ac:dyDescent="0.25">
      <c r="B266" s="538" t="s">
        <v>390</v>
      </c>
      <c r="C266" s="538"/>
      <c r="D266" s="538"/>
      <c r="E266" s="538"/>
      <c r="F266" s="538"/>
      <c r="G266" s="538"/>
      <c r="H266" s="539"/>
      <c r="I266" s="539"/>
      <c r="J266" s="204" t="s">
        <v>8</v>
      </c>
      <c r="K266" s="344" t="b">
        <v>0</v>
      </c>
      <c r="L266" s="42"/>
      <c r="M266" s="42"/>
      <c r="N266" s="187" t="str">
        <f t="shared" si="33"/>
        <v>0</v>
      </c>
      <c r="P266" s="186">
        <f t="shared" si="34"/>
        <v>0</v>
      </c>
      <c r="Q266" s="70"/>
      <c r="R266" s="115"/>
    </row>
    <row r="267" spans="1:18" s="112" customFormat="1" ht="20.100000000000001" customHeight="1" x14ac:dyDescent="0.25">
      <c r="B267" s="538" t="s">
        <v>391</v>
      </c>
      <c r="C267" s="538"/>
      <c r="D267" s="538"/>
      <c r="E267" s="538"/>
      <c r="F267" s="538"/>
      <c r="G267" s="538"/>
      <c r="H267" s="539"/>
      <c r="I267" s="539"/>
      <c r="J267" s="204" t="s">
        <v>8</v>
      </c>
      <c r="K267" s="344" t="b">
        <v>0</v>
      </c>
      <c r="L267" s="42"/>
      <c r="M267" s="42"/>
      <c r="N267" s="187" t="str">
        <f t="shared" si="33"/>
        <v>0</v>
      </c>
      <c r="P267" s="186">
        <f t="shared" si="34"/>
        <v>0</v>
      </c>
      <c r="Q267" s="70"/>
      <c r="R267" s="115"/>
    </row>
    <row r="268" spans="1:18" s="112" customFormat="1" ht="20.100000000000001" customHeight="1" x14ac:dyDescent="0.25">
      <c r="B268" s="538" t="s">
        <v>392</v>
      </c>
      <c r="C268" s="538"/>
      <c r="D268" s="538"/>
      <c r="E268" s="540" t="s">
        <v>724</v>
      </c>
      <c r="F268" s="541"/>
      <c r="G268" s="541"/>
      <c r="H268" s="541"/>
      <c r="I268" s="541"/>
      <c r="J268" s="541"/>
      <c r="K268" s="542" t="b">
        <v>0</v>
      </c>
      <c r="L268" s="42"/>
      <c r="M268" s="42"/>
      <c r="N268" s="187"/>
      <c r="O268" s="196"/>
      <c r="P268" s="187"/>
      <c r="Q268" s="111"/>
      <c r="R268" s="115"/>
    </row>
    <row r="269" spans="1:18" customFormat="1" ht="20.100000000000001" customHeight="1" x14ac:dyDescent="0.25"/>
    <row r="270" spans="1:18" customFormat="1" ht="20.100000000000001" customHeight="1" x14ac:dyDescent="0.25"/>
    <row r="271" spans="1:18" customFormat="1" ht="43.9" customHeight="1" x14ac:dyDescent="0.25">
      <c r="A271" s="553" t="s">
        <v>891</v>
      </c>
      <c r="B271" s="553"/>
      <c r="C271" s="553"/>
      <c r="D271" s="553"/>
      <c r="E271" s="553"/>
      <c r="F271" s="553"/>
      <c r="G271" s="553"/>
      <c r="H271" s="553"/>
      <c r="I271" s="553"/>
      <c r="J271" s="553"/>
      <c r="K271" s="553" t="b">
        <v>0</v>
      </c>
      <c r="L271" s="42"/>
      <c r="M271" s="42"/>
      <c r="N271" s="196"/>
      <c r="O271" s="196"/>
      <c r="P271" s="111"/>
    </row>
    <row r="272" spans="1:18" customFormat="1" ht="20.100000000000001" customHeight="1" x14ac:dyDescent="0.25">
      <c r="A272" s="112"/>
      <c r="B272" s="516" t="s">
        <v>875</v>
      </c>
      <c r="C272" s="516"/>
      <c r="D272" s="516"/>
      <c r="E272" s="516"/>
      <c r="F272" s="516"/>
      <c r="G272" s="516"/>
      <c r="H272" s="517"/>
      <c r="I272" s="517"/>
      <c r="J272" s="483"/>
      <c r="K272" s="484" t="b">
        <v>0</v>
      </c>
      <c r="L272" s="42"/>
      <c r="M272" s="42"/>
      <c r="N272" s="187" t="str">
        <f t="shared" ref="N272:N278" si="35">+IF(K272=TRUE,"1","0")</f>
        <v>0</v>
      </c>
      <c r="O272" s="112"/>
      <c r="P272" s="186">
        <f t="shared" ref="P272:P278" si="36">N272*1</f>
        <v>0</v>
      </c>
    </row>
    <row r="273" spans="1:22" customFormat="1" ht="20.100000000000001" customHeight="1" x14ac:dyDescent="0.25">
      <c r="A273" s="112"/>
      <c r="B273" s="516" t="s">
        <v>876</v>
      </c>
      <c r="C273" s="516"/>
      <c r="D273" s="516"/>
      <c r="E273" s="516"/>
      <c r="F273" s="516"/>
      <c r="G273" s="516"/>
      <c r="H273" s="517"/>
      <c r="I273" s="517"/>
      <c r="J273" s="485"/>
      <c r="K273" s="344" t="b">
        <v>0</v>
      </c>
      <c r="L273" s="42"/>
      <c r="M273" s="42"/>
      <c r="N273" s="187" t="str">
        <f t="shared" si="35"/>
        <v>0</v>
      </c>
      <c r="O273" s="112"/>
      <c r="P273" s="186">
        <f t="shared" si="36"/>
        <v>0</v>
      </c>
    </row>
    <row r="274" spans="1:22" customFormat="1" ht="20.100000000000001" customHeight="1" x14ac:dyDescent="0.25">
      <c r="A274" s="112"/>
      <c r="B274" s="516" t="s">
        <v>877</v>
      </c>
      <c r="C274" s="516"/>
      <c r="D274" s="516"/>
      <c r="E274" s="516"/>
      <c r="F274" s="516"/>
      <c r="G274" s="516"/>
      <c r="H274" s="517"/>
      <c r="I274" s="517"/>
      <c r="J274" s="485"/>
      <c r="K274" s="344" t="b">
        <v>0</v>
      </c>
      <c r="L274" s="42"/>
      <c r="M274" s="42"/>
      <c r="N274" s="187" t="str">
        <f t="shared" si="35"/>
        <v>0</v>
      </c>
      <c r="O274" s="112"/>
      <c r="P274" s="186">
        <f t="shared" si="36"/>
        <v>0</v>
      </c>
    </row>
    <row r="275" spans="1:22" customFormat="1" ht="20.100000000000001" customHeight="1" x14ac:dyDescent="0.25">
      <c r="A275" s="112"/>
      <c r="B275" s="516" t="s">
        <v>878</v>
      </c>
      <c r="C275" s="516"/>
      <c r="D275" s="516"/>
      <c r="E275" s="516"/>
      <c r="F275" s="516"/>
      <c r="G275" s="516"/>
      <c r="H275" s="517"/>
      <c r="I275" s="517"/>
      <c r="J275" s="485"/>
      <c r="K275" s="344" t="b">
        <v>0</v>
      </c>
      <c r="L275" s="42"/>
      <c r="M275" s="42"/>
      <c r="N275" s="187" t="str">
        <f t="shared" si="35"/>
        <v>0</v>
      </c>
      <c r="O275" s="112"/>
      <c r="P275" s="186">
        <f t="shared" si="36"/>
        <v>0</v>
      </c>
    </row>
    <row r="276" spans="1:22" customFormat="1" ht="20.100000000000001" customHeight="1" x14ac:dyDescent="0.25">
      <c r="A276" s="112"/>
      <c r="B276" s="516" t="s">
        <v>879</v>
      </c>
      <c r="C276" s="516"/>
      <c r="D276" s="516"/>
      <c r="E276" s="516"/>
      <c r="F276" s="516"/>
      <c r="G276" s="516"/>
      <c r="H276" s="517"/>
      <c r="I276" s="517"/>
      <c r="J276" s="485"/>
      <c r="K276" s="344" t="b">
        <v>0</v>
      </c>
      <c r="L276" s="42"/>
      <c r="M276" s="42"/>
      <c r="N276" s="187" t="str">
        <f t="shared" si="35"/>
        <v>0</v>
      </c>
      <c r="O276" s="112"/>
      <c r="P276" s="186">
        <f t="shared" si="36"/>
        <v>0</v>
      </c>
    </row>
    <row r="277" spans="1:22" customFormat="1" ht="30" customHeight="1" x14ac:dyDescent="0.25">
      <c r="A277" s="112"/>
      <c r="B277" s="516" t="s">
        <v>880</v>
      </c>
      <c r="C277" s="516"/>
      <c r="D277" s="516"/>
      <c r="E277" s="516"/>
      <c r="F277" s="516"/>
      <c r="G277" s="516"/>
      <c r="H277" s="517"/>
      <c r="I277" s="517"/>
      <c r="J277" s="485"/>
      <c r="K277" s="344" t="b">
        <v>0</v>
      </c>
      <c r="L277" s="42"/>
      <c r="M277" s="42"/>
      <c r="N277" s="187" t="str">
        <f>+IF(K277=TRUE,"1","0")</f>
        <v>0</v>
      </c>
      <c r="O277" s="112"/>
      <c r="P277" s="186">
        <f t="shared" si="36"/>
        <v>0</v>
      </c>
    </row>
    <row r="278" spans="1:22" customFormat="1" ht="19.899999999999999" customHeight="1" x14ac:dyDescent="0.25">
      <c r="A278" s="112"/>
      <c r="B278" s="516" t="s">
        <v>881</v>
      </c>
      <c r="C278" s="516"/>
      <c r="D278" s="516"/>
      <c r="E278" s="516"/>
      <c r="F278" s="516"/>
      <c r="G278" s="516"/>
      <c r="H278" s="517"/>
      <c r="I278" s="517"/>
      <c r="J278" s="485"/>
      <c r="K278" s="344" t="b">
        <v>0</v>
      </c>
      <c r="L278" s="42"/>
      <c r="M278" s="42"/>
      <c r="N278" s="187" t="str">
        <f t="shared" si="35"/>
        <v>0</v>
      </c>
      <c r="O278" s="112"/>
      <c r="P278" s="186">
        <f t="shared" si="36"/>
        <v>0</v>
      </c>
    </row>
    <row r="279" spans="1:22" customFormat="1" ht="20.100000000000001" customHeight="1" x14ac:dyDescent="0.25"/>
    <row r="280" spans="1:22" customFormat="1" ht="20.100000000000001" customHeight="1" x14ac:dyDescent="0.25"/>
    <row r="281" spans="1:22" s="36" customFormat="1" ht="24" customHeight="1" x14ac:dyDescent="0.25">
      <c r="A281" s="598" t="s">
        <v>567</v>
      </c>
      <c r="B281" s="598"/>
      <c r="C281" s="598"/>
      <c r="D281" s="598"/>
      <c r="E281" s="598"/>
      <c r="F281" s="598"/>
      <c r="G281" s="598"/>
      <c r="H281" s="130" t="s">
        <v>7</v>
      </c>
      <c r="I281" s="296" t="b">
        <v>0</v>
      </c>
      <c r="J281" s="130" t="s">
        <v>8</v>
      </c>
      <c r="K281" s="296" t="b">
        <v>0</v>
      </c>
      <c r="L281" s="59" t="str">
        <f>IF(P281+Q281&gt;1,"Scegliere una sola opzione","")</f>
        <v/>
      </c>
      <c r="M281" s="30"/>
      <c r="N281" s="118" t="str">
        <f>+IF(I281=TRUE,"1","0")</f>
        <v>0</v>
      </c>
      <c r="O281" s="118" t="str">
        <f>+IF(K281=TRUE,"1","0")</f>
        <v>0</v>
      </c>
      <c r="P281" s="322">
        <f>N281*1</f>
        <v>0</v>
      </c>
      <c r="Q281" s="322">
        <f>O281*1</f>
        <v>0</v>
      </c>
      <c r="R281" s="30"/>
    </row>
    <row r="282" spans="1:22" s="51" customFormat="1" ht="19.5" customHeight="1" x14ac:dyDescent="0.25">
      <c r="A282" s="598"/>
      <c r="B282" s="598"/>
      <c r="C282" s="598"/>
      <c r="D282" s="598"/>
      <c r="E282" s="598"/>
      <c r="F282" s="598"/>
      <c r="G282" s="598"/>
      <c r="H282" s="346"/>
      <c r="I282" s="346"/>
      <c r="J282" s="346"/>
      <c r="K282" s="346"/>
      <c r="L282" s="25"/>
      <c r="M282" s="25"/>
      <c r="N282" s="323"/>
      <c r="O282" s="324"/>
      <c r="P282" s="324"/>
    </row>
    <row r="283" spans="1:22" s="51" customFormat="1" ht="19.5" customHeight="1" x14ac:dyDescent="0.25">
      <c r="A283" s="189"/>
      <c r="B283" s="189"/>
      <c r="C283" s="189"/>
      <c r="D283" s="189"/>
      <c r="E283" s="189"/>
      <c r="F283" s="189"/>
      <c r="G283" s="189"/>
      <c r="H283" s="189"/>
      <c r="I283" s="347"/>
      <c r="J283" s="347"/>
      <c r="K283" s="348"/>
      <c r="L283" s="25"/>
      <c r="M283" s="325"/>
      <c r="N283" s="330"/>
      <c r="O283" s="330"/>
      <c r="P283" s="330"/>
      <c r="Q283" s="330"/>
      <c r="S283" s="187"/>
      <c r="T283" s="187"/>
      <c r="U283" s="187"/>
      <c r="V283" s="187"/>
    </row>
    <row r="284" spans="1:22" s="112" customFormat="1" ht="20.100000000000001" customHeight="1" x14ac:dyDescent="0.25">
      <c r="A284" s="93" t="s">
        <v>693</v>
      </c>
      <c r="L284" s="42"/>
      <c r="M284" s="42"/>
      <c r="N284" s="196"/>
      <c r="O284" s="196"/>
      <c r="P284" s="111"/>
      <c r="Q284" s="111"/>
      <c r="R284" s="115"/>
    </row>
    <row r="285" spans="1:22" s="113" customFormat="1" ht="20.100000000000001" customHeight="1" x14ac:dyDescent="0.25">
      <c r="A285" s="556"/>
      <c r="B285" s="556"/>
      <c r="C285" s="556"/>
      <c r="D285" s="556"/>
      <c r="E285" s="556"/>
      <c r="F285" s="556"/>
      <c r="G285" s="556"/>
      <c r="H285" s="198" t="s">
        <v>7</v>
      </c>
      <c r="I285" s="335" t="b">
        <v>0</v>
      </c>
      <c r="J285" s="198" t="s">
        <v>8</v>
      </c>
      <c r="K285" s="335" t="b">
        <v>0</v>
      </c>
      <c r="L285" s="37" t="str">
        <f>IF(P285+Q285&gt;1,"Scegliere una sola opzione",IF(AND(Q285=1,SUM(F290:F291)=0),"Compilare incidenza premio (domanda F.4)",""))</f>
        <v/>
      </c>
      <c r="M285" s="37"/>
      <c r="N285" s="85" t="str">
        <f>+IF(I285=TRUE,"1","0")</f>
        <v>0</v>
      </c>
      <c r="O285" s="85" t="str">
        <f>+IF(K285=TRUE,"1","0")</f>
        <v>0</v>
      </c>
      <c r="P285" s="131">
        <f>N285*1</f>
        <v>0</v>
      </c>
      <c r="Q285" s="131">
        <f>O285*1</f>
        <v>0</v>
      </c>
      <c r="R285" s="117"/>
    </row>
    <row r="286" spans="1:22" s="112" customFormat="1" ht="20.100000000000001" customHeight="1" x14ac:dyDescent="0.25">
      <c r="B286" s="206"/>
      <c r="C286" s="206"/>
      <c r="D286" s="206"/>
      <c r="E286" s="206"/>
      <c r="F286" s="206"/>
      <c r="G286" s="206"/>
      <c r="H286" s="207"/>
      <c r="J286" s="207"/>
      <c r="L286" s="42"/>
      <c r="M286" s="42"/>
      <c r="N286" s="196"/>
      <c r="O286" s="196"/>
      <c r="P286" s="111"/>
      <c r="Q286" s="111"/>
      <c r="R286" s="115"/>
    </row>
    <row r="287" spans="1:22" s="112" customFormat="1" ht="30" customHeight="1" x14ac:dyDescent="0.25">
      <c r="A287" s="556" t="s">
        <v>694</v>
      </c>
      <c r="B287" s="556"/>
      <c r="C287" s="556"/>
      <c r="D287" s="556"/>
      <c r="E287" s="556"/>
      <c r="F287" s="556"/>
      <c r="G287" s="556"/>
      <c r="H287" s="556"/>
      <c r="I287" s="556"/>
      <c r="J287" s="556"/>
      <c r="K287" s="556"/>
      <c r="L287" s="42"/>
      <c r="M287" s="42"/>
      <c r="N287" s="196"/>
      <c r="O287" s="196"/>
      <c r="P287" s="111"/>
      <c r="Q287" s="111"/>
      <c r="R287" s="115"/>
    </row>
    <row r="288" spans="1:22" s="208" customFormat="1" ht="30" customHeight="1" x14ac:dyDescent="0.25">
      <c r="A288" s="616" t="s">
        <v>695</v>
      </c>
      <c r="B288" s="616"/>
      <c r="C288" s="616"/>
      <c r="D288" s="616"/>
      <c r="E288" s="616"/>
      <c r="F288" s="616"/>
      <c r="G288" s="616"/>
      <c r="H288" s="616"/>
      <c r="I288" s="616"/>
      <c r="J288" s="616"/>
      <c r="K288" s="616"/>
      <c r="L288" s="43"/>
      <c r="M288" s="43"/>
    </row>
    <row r="289" spans="1:22" ht="20.100000000000001" customHeight="1" x14ac:dyDescent="0.25">
      <c r="E289" s="48"/>
      <c r="F289" s="350" t="s">
        <v>542</v>
      </c>
      <c r="R289" s="30"/>
    </row>
    <row r="290" spans="1:22" ht="20.100000000000001" customHeight="1" x14ac:dyDescent="0.25">
      <c r="E290" s="299" t="s">
        <v>543</v>
      </c>
      <c r="F290" s="359" t="s">
        <v>725</v>
      </c>
      <c r="L290" s="41"/>
      <c r="R290" s="30"/>
    </row>
    <row r="291" spans="1:22" ht="20.100000000000001" customHeight="1" x14ac:dyDescent="0.25">
      <c r="E291" s="299" t="s">
        <v>22</v>
      </c>
      <c r="F291" s="359" t="s">
        <v>725</v>
      </c>
      <c r="R291" s="30"/>
    </row>
    <row r="292" spans="1:22" ht="20.100000000000001" customHeight="1" x14ac:dyDescent="0.25">
      <c r="R292" s="30"/>
    </row>
    <row r="293" spans="1:22" ht="19.5" customHeight="1" x14ac:dyDescent="0.25">
      <c r="R293" s="30"/>
    </row>
    <row r="294" spans="1:22" s="51" customFormat="1" ht="33.75" customHeight="1" x14ac:dyDescent="0.25">
      <c r="A294" s="556" t="s">
        <v>692</v>
      </c>
      <c r="B294" s="556"/>
      <c r="C294" s="556"/>
      <c r="D294" s="556"/>
      <c r="E294" s="556"/>
      <c r="F294" s="556"/>
      <c r="G294" s="556"/>
      <c r="H294" s="556"/>
      <c r="I294" s="556"/>
      <c r="J294" s="556"/>
      <c r="K294" s="556"/>
      <c r="L294" s="552" t="str">
        <f>IF(AND(F297+F298+G297+G298&gt;0,P258=0),"Attenzione: la corrispondente opzione non risulta indicata nella domanda F.1 (vd. freccia)","")</f>
        <v/>
      </c>
      <c r="M294" s="552"/>
      <c r="N294" s="330"/>
      <c r="O294" s="330"/>
      <c r="P294" s="330"/>
      <c r="Q294" s="330"/>
      <c r="S294" s="187"/>
      <c r="T294" s="187"/>
      <c r="U294" s="187"/>
      <c r="V294" s="187"/>
    </row>
    <row r="295" spans="1:22" s="51" customFormat="1" ht="18" customHeight="1" x14ac:dyDescent="0.25">
      <c r="A295" s="326"/>
      <c r="B295" s="326"/>
      <c r="C295" s="326"/>
      <c r="D295" s="326"/>
      <c r="E295" s="326"/>
      <c r="F295" s="599" t="s">
        <v>564</v>
      </c>
      <c r="G295" s="599" t="s">
        <v>565</v>
      </c>
      <c r="H295" s="599"/>
      <c r="I295" s="328"/>
      <c r="J295" s="328"/>
      <c r="K295" s="329"/>
      <c r="L295" s="44"/>
      <c r="M295" s="325"/>
      <c r="N295" s="330"/>
      <c r="O295" s="330"/>
      <c r="P295" s="330"/>
      <c r="Q295" s="330"/>
      <c r="S295" s="187"/>
      <c r="T295" s="187"/>
      <c r="U295" s="187"/>
      <c r="V295" s="187"/>
    </row>
    <row r="296" spans="1:22" s="51" customFormat="1" ht="18" customHeight="1" x14ac:dyDescent="0.25">
      <c r="A296" s="326"/>
      <c r="B296" s="326"/>
      <c r="C296" s="326"/>
      <c r="D296" s="326"/>
      <c r="E296" s="326"/>
      <c r="F296" s="600"/>
      <c r="G296" s="600"/>
      <c r="H296" s="600"/>
      <c r="I296" s="328"/>
      <c r="J296" s="328"/>
      <c r="K296" s="329"/>
      <c r="L296" s="44"/>
      <c r="M296" s="325"/>
      <c r="N296" s="330"/>
      <c r="O296" s="330"/>
      <c r="P296" s="330"/>
      <c r="Q296" s="330"/>
      <c r="S296" s="187"/>
      <c r="T296" s="187"/>
      <c r="U296" s="187"/>
      <c r="V296" s="187"/>
    </row>
    <row r="297" spans="1:22" s="51" customFormat="1" ht="42.6" customHeight="1" x14ac:dyDescent="0.25">
      <c r="A297" s="326"/>
      <c r="B297" s="326"/>
      <c r="C297" s="326"/>
      <c r="D297" s="326"/>
      <c r="E297" s="299" t="s">
        <v>543</v>
      </c>
      <c r="F297" s="360"/>
      <c r="G297" s="601"/>
      <c r="H297" s="602"/>
      <c r="I297" s="351"/>
      <c r="J297" s="351"/>
      <c r="K297" s="351"/>
      <c r="L297" s="552" t="str">
        <f>IF(F297&gt;(SUM(D54:D56,F54:F56,H54:H56,J54:J56)/2),"Attenzione: il numero qui indicato supera il numero medio di OPERAI + IMPIEGATI + INTERMEDI 2024 ricavabile da B.2",IF(F298&gt;(SUM(D53,F53,H53,J53)/2),"Attenzione: il numero indicato supera il numero medio di QUADRI 2024 ricavabile da B.2",""))</f>
        <v/>
      </c>
      <c r="M297" s="552"/>
      <c r="N297" s="330"/>
      <c r="O297" s="330"/>
      <c r="P297" s="330"/>
      <c r="Q297" s="330"/>
      <c r="S297" s="187"/>
      <c r="T297" s="187"/>
      <c r="U297" s="187"/>
      <c r="V297" s="187"/>
    </row>
    <row r="298" spans="1:22" s="51" customFormat="1" ht="42.6" customHeight="1" x14ac:dyDescent="0.25">
      <c r="A298" s="326"/>
      <c r="B298" s="326"/>
      <c r="C298" s="326"/>
      <c r="D298" s="326"/>
      <c r="E298" s="299" t="s">
        <v>22</v>
      </c>
      <c r="F298" s="360"/>
      <c r="G298" s="601"/>
      <c r="H298" s="602"/>
      <c r="I298" s="351"/>
      <c r="J298" s="351"/>
      <c r="K298" s="351"/>
      <c r="L298" s="552" t="str">
        <f>IF(AND(G297&gt;0,F297=0),"Attenzione: indicare il n. OPERAI + IMPIEGATI + INTERMEDI che hanno esercitato l'opzione",IF(AND(G298&gt;0,F298=0),"Attenzione: indicare il n. QUADRI che hanno esercitato l'opzione",IF(OR(G297&gt;1,G298&gt;1),"Dato indicato maggiore del 100%","")))</f>
        <v/>
      </c>
      <c r="M298" s="552"/>
      <c r="N298" s="330"/>
      <c r="O298" s="330"/>
      <c r="P298" s="330"/>
      <c r="Q298" s="330"/>
      <c r="S298" s="187"/>
      <c r="T298" s="187"/>
      <c r="U298" s="187"/>
      <c r="V298" s="187"/>
    </row>
    <row r="299" spans="1:22" customFormat="1" ht="21" customHeight="1" x14ac:dyDescent="0.25"/>
    <row r="300" spans="1:22" customFormat="1" ht="21" customHeight="1" x14ac:dyDescent="0.25">
      <c r="A300" s="543" t="s">
        <v>872</v>
      </c>
      <c r="B300" s="543"/>
      <c r="C300" s="543"/>
      <c r="D300" s="543"/>
      <c r="E300" s="543"/>
      <c r="F300" s="543"/>
      <c r="G300" s="543"/>
      <c r="H300" s="543"/>
      <c r="I300" s="543"/>
      <c r="J300" s="543"/>
      <c r="K300" s="543"/>
    </row>
    <row r="301" spans="1:22" customFormat="1" ht="21" customHeight="1" x14ac:dyDescent="0.25">
      <c r="A301" s="71"/>
      <c r="B301" s="71"/>
      <c r="C301" s="71"/>
      <c r="D301" s="71"/>
      <c r="E301" s="71"/>
      <c r="F301" s="71"/>
      <c r="G301" s="71"/>
      <c r="H301" s="71"/>
      <c r="I301" s="71"/>
      <c r="J301" s="71"/>
      <c r="K301" s="71"/>
    </row>
    <row r="302" spans="1:22" customFormat="1" ht="21" customHeight="1" x14ac:dyDescent="0.25">
      <c r="A302" s="603" t="s">
        <v>873</v>
      </c>
      <c r="B302" s="603"/>
      <c r="C302" s="603"/>
      <c r="D302" s="603"/>
      <c r="E302" s="603"/>
      <c r="F302" s="603"/>
      <c r="G302" s="603"/>
      <c r="H302" s="603"/>
      <c r="I302" s="603"/>
      <c r="J302" s="481"/>
      <c r="K302" s="482"/>
    </row>
    <row r="303" spans="1:22" customFormat="1" ht="21" customHeight="1" x14ac:dyDescent="0.25"/>
    <row r="304" spans="1:22" s="51" customFormat="1" ht="60" customHeight="1" x14ac:dyDescent="0.25">
      <c r="A304" s="572" t="s">
        <v>546</v>
      </c>
      <c r="B304" s="572"/>
      <c r="C304" s="572"/>
      <c r="D304" s="572"/>
      <c r="E304" s="572"/>
      <c r="F304" s="572"/>
      <c r="G304" s="572"/>
      <c r="H304" s="572"/>
      <c r="I304" s="572"/>
      <c r="J304" s="572"/>
      <c r="K304" s="572"/>
      <c r="L304" s="25"/>
      <c r="M304" s="325"/>
      <c r="N304" s="330"/>
      <c r="O304" s="330"/>
      <c r="P304" s="330"/>
      <c r="Q304" s="330"/>
      <c r="S304" s="187"/>
      <c r="T304" s="187"/>
      <c r="U304" s="187"/>
      <c r="V304" s="187"/>
    </row>
    <row r="305" spans="1:22" s="51" customFormat="1" ht="16.899999999999999" hidden="1" customHeight="1" x14ac:dyDescent="0.25">
      <c r="A305" s="331"/>
      <c r="B305" s="331"/>
      <c r="C305" s="331"/>
      <c r="D305" s="331"/>
      <c r="E305" s="331"/>
      <c r="F305" s="327"/>
      <c r="G305" s="328"/>
      <c r="H305" s="328"/>
      <c r="I305" s="328"/>
      <c r="J305" s="328"/>
      <c r="K305" s="329"/>
      <c r="L305" s="25"/>
      <c r="M305" s="325"/>
      <c r="N305" s="330"/>
      <c r="O305" s="330"/>
      <c r="P305" s="330"/>
      <c r="Q305" s="330"/>
      <c r="S305" s="187"/>
      <c r="T305" s="187"/>
      <c r="U305" s="187"/>
      <c r="V305" s="187"/>
    </row>
    <row r="306" spans="1:22" ht="20.100000000000001" hidden="1" customHeight="1" x14ac:dyDescent="0.25">
      <c r="R306" s="30"/>
    </row>
    <row r="307" spans="1:22" s="64" customFormat="1" ht="26.65" hidden="1" customHeight="1" x14ac:dyDescent="0.25">
      <c r="A307" s="573"/>
      <c r="B307" s="573"/>
      <c r="C307" s="573"/>
      <c r="D307" s="573"/>
      <c r="E307" s="573"/>
      <c r="F307" s="573"/>
      <c r="G307" s="573"/>
      <c r="H307" s="573"/>
      <c r="I307" s="573"/>
      <c r="J307" s="573"/>
      <c r="K307" s="573"/>
      <c r="L307" s="332"/>
      <c r="M307" s="332"/>
      <c r="N307" s="73"/>
    </row>
    <row r="308" spans="1:22" s="51" customFormat="1" ht="16.5" hidden="1" customHeight="1" x14ac:dyDescent="0.25">
      <c r="A308" s="564"/>
      <c r="B308" s="564"/>
      <c r="C308" s="564"/>
      <c r="D308" s="564"/>
      <c r="E308" s="564"/>
      <c r="F308" s="564"/>
      <c r="G308" s="564"/>
      <c r="H308" s="564"/>
      <c r="I308" s="564"/>
      <c r="J308" s="564"/>
      <c r="K308" s="564"/>
      <c r="L308" s="25"/>
      <c r="M308" s="25"/>
      <c r="N308" s="323"/>
      <c r="O308" s="324"/>
      <c r="P308" s="324"/>
    </row>
    <row r="309" spans="1:22" s="51" customFormat="1" ht="24.75" hidden="1" customHeight="1" x14ac:dyDescent="0.25">
      <c r="A309" s="596"/>
      <c r="B309" s="596"/>
      <c r="C309" s="596"/>
      <c r="D309" s="596"/>
      <c r="E309" s="596"/>
      <c r="F309" s="596"/>
      <c r="G309" s="596"/>
      <c r="H309" s="596"/>
      <c r="I309" s="596"/>
      <c r="J309" s="596"/>
      <c r="K309" s="596"/>
      <c r="L309" s="25"/>
      <c r="M309" s="25"/>
      <c r="N309" s="597"/>
      <c r="O309" s="597"/>
      <c r="P309" s="597"/>
      <c r="Q309" s="597"/>
    </row>
    <row r="310" spans="1:22" s="51" customFormat="1" ht="18" hidden="1" customHeight="1" x14ac:dyDescent="0.2">
      <c r="A310" s="596"/>
      <c r="B310" s="596"/>
      <c r="C310" s="596"/>
      <c r="D310" s="596"/>
      <c r="E310" s="596"/>
      <c r="F310" s="596"/>
      <c r="G310" s="596"/>
      <c r="H310" s="596"/>
      <c r="I310" s="596"/>
      <c r="J310" s="596"/>
      <c r="K310" s="596"/>
      <c r="L310" s="614"/>
      <c r="M310" s="614"/>
      <c r="N310" s="614"/>
      <c r="O310" s="614"/>
      <c r="P310" s="615"/>
      <c r="Q310" s="615"/>
      <c r="R310" s="615"/>
    </row>
    <row r="311" spans="1:22" ht="20.100000000000001" hidden="1" customHeight="1" x14ac:dyDescent="0.25">
      <c r="R311" s="30"/>
    </row>
    <row r="312" spans="1:22" ht="20.100000000000001" hidden="1" customHeight="1" x14ac:dyDescent="0.25">
      <c r="R312" s="30"/>
    </row>
    <row r="313" spans="1:22" ht="20.100000000000001" hidden="1" customHeight="1" x14ac:dyDescent="0.25">
      <c r="R313" s="30"/>
    </row>
    <row r="314" spans="1:22" ht="20.100000000000001" hidden="1" customHeight="1" x14ac:dyDescent="0.25">
      <c r="R314" s="30"/>
    </row>
    <row r="315" spans="1:22" ht="20.100000000000001" hidden="1" customHeight="1" x14ac:dyDescent="0.25">
      <c r="R315" s="30"/>
    </row>
    <row r="316" spans="1:22" ht="20.100000000000001" hidden="1" customHeight="1" x14ac:dyDescent="0.25">
      <c r="R316" s="30"/>
    </row>
    <row r="317" spans="1:22" ht="20.100000000000001" hidden="1" customHeight="1" x14ac:dyDescent="0.25">
      <c r="R317" s="30"/>
    </row>
    <row r="318" spans="1:22" ht="20.100000000000001" hidden="1" customHeight="1" x14ac:dyDescent="0.25">
      <c r="R318" s="30"/>
    </row>
    <row r="319" spans="1:22" ht="20.100000000000001" hidden="1" customHeight="1" x14ac:dyDescent="0.25">
      <c r="R319" s="30"/>
    </row>
    <row r="320" spans="1:22" ht="20.100000000000001" hidden="1" customHeight="1" x14ac:dyDescent="0.25">
      <c r="R320" s="30"/>
    </row>
    <row r="321" spans="18:18" ht="20.100000000000001" hidden="1" customHeight="1" x14ac:dyDescent="0.25">
      <c r="R321" s="30"/>
    </row>
    <row r="322" spans="18:18" ht="20.100000000000001" hidden="1" customHeight="1" x14ac:dyDescent="0.25">
      <c r="R322" s="30"/>
    </row>
    <row r="323" spans="18:18" ht="20.100000000000001" hidden="1" customHeight="1" x14ac:dyDescent="0.25">
      <c r="R323" s="30"/>
    </row>
    <row r="324" spans="18:18" ht="20.100000000000001" hidden="1" customHeight="1" x14ac:dyDescent="0.25">
      <c r="R324" s="30"/>
    </row>
    <row r="325" spans="18:18" ht="20.100000000000001" hidden="1" customHeight="1" x14ac:dyDescent="0.25">
      <c r="R325" s="30"/>
    </row>
    <row r="326" spans="18:18" ht="20.100000000000001" hidden="1" customHeight="1" x14ac:dyDescent="0.25">
      <c r="R326" s="30"/>
    </row>
    <row r="327" spans="18:18" ht="20.100000000000001" hidden="1" customHeight="1" x14ac:dyDescent="0.25">
      <c r="R327" s="30"/>
    </row>
    <row r="328" spans="18:18" ht="20.100000000000001" hidden="1" customHeight="1" x14ac:dyDescent="0.25">
      <c r="R328" s="30"/>
    </row>
    <row r="329" spans="18:18" ht="20.100000000000001" hidden="1" customHeight="1" x14ac:dyDescent="0.25">
      <c r="R329" s="30"/>
    </row>
    <row r="330" spans="18:18" ht="20.100000000000001" hidden="1" customHeight="1" x14ac:dyDescent="0.25">
      <c r="R330" s="30"/>
    </row>
    <row r="331" spans="18:18" ht="20.100000000000001" hidden="1" customHeight="1" x14ac:dyDescent="0.25">
      <c r="R331" s="30"/>
    </row>
    <row r="332" spans="18:18" ht="20.100000000000001" hidden="1" customHeight="1" x14ac:dyDescent="0.25">
      <c r="R332" s="30"/>
    </row>
    <row r="333" spans="18:18" ht="20.100000000000001" hidden="1" customHeight="1" x14ac:dyDescent="0.25">
      <c r="R333" s="30"/>
    </row>
    <row r="334" spans="18:18" ht="20.100000000000001" hidden="1" customHeight="1" x14ac:dyDescent="0.25">
      <c r="R334" s="30"/>
    </row>
    <row r="335" spans="18:18" ht="20.100000000000001" hidden="1" customHeight="1" x14ac:dyDescent="0.25">
      <c r="R335" s="30"/>
    </row>
    <row r="336" spans="18:18" ht="20.100000000000001" hidden="1" customHeight="1" x14ac:dyDescent="0.25">
      <c r="R336" s="30"/>
    </row>
    <row r="337" spans="18:18" ht="20.100000000000001" hidden="1" customHeight="1" x14ac:dyDescent="0.25">
      <c r="R337" s="30"/>
    </row>
    <row r="338" spans="18:18" ht="20.100000000000001" hidden="1" customHeight="1" x14ac:dyDescent="0.25">
      <c r="R338" s="30"/>
    </row>
    <row r="339" spans="18:18" ht="20.100000000000001" hidden="1" customHeight="1" x14ac:dyDescent="0.25">
      <c r="R339" s="30"/>
    </row>
    <row r="340" spans="18:18" ht="20.100000000000001" hidden="1" customHeight="1" x14ac:dyDescent="0.25">
      <c r="R340" s="30"/>
    </row>
    <row r="341" spans="18:18" ht="20.100000000000001" hidden="1" customHeight="1" x14ac:dyDescent="0.25">
      <c r="R341" s="30"/>
    </row>
    <row r="342" spans="18:18" ht="20.100000000000001" hidden="1" customHeight="1" x14ac:dyDescent="0.25">
      <c r="R342" s="30"/>
    </row>
    <row r="343" spans="18:18" ht="20.100000000000001" hidden="1" customHeight="1" x14ac:dyDescent="0.25">
      <c r="R343" s="30"/>
    </row>
    <row r="344" spans="18:18" ht="20.100000000000001" hidden="1" customHeight="1" x14ac:dyDescent="0.25">
      <c r="R344" s="30"/>
    </row>
    <row r="345" spans="18:18" ht="20.100000000000001" hidden="1" customHeight="1" x14ac:dyDescent="0.25">
      <c r="R345" s="30"/>
    </row>
    <row r="346" spans="18:18" ht="20.100000000000001" hidden="1" customHeight="1" x14ac:dyDescent="0.25">
      <c r="R346" s="30"/>
    </row>
    <row r="347" spans="18:18" ht="20.100000000000001" hidden="1" customHeight="1" x14ac:dyDescent="0.25">
      <c r="R347" s="30"/>
    </row>
    <row r="348" spans="18:18" ht="20.100000000000001" hidden="1" customHeight="1" x14ac:dyDescent="0.25">
      <c r="R348" s="30"/>
    </row>
    <row r="349" spans="18:18" ht="20.100000000000001" hidden="1" customHeight="1" x14ac:dyDescent="0.25">
      <c r="R349" s="30"/>
    </row>
    <row r="350" spans="18:18" ht="20.100000000000001" hidden="1" customHeight="1" x14ac:dyDescent="0.25">
      <c r="R350" s="30"/>
    </row>
    <row r="351" spans="18:18" ht="20.100000000000001" hidden="1" customHeight="1" x14ac:dyDescent="0.25">
      <c r="R351" s="30"/>
    </row>
    <row r="352" spans="18:18" ht="20.100000000000001" hidden="1" customHeight="1" x14ac:dyDescent="0.25">
      <c r="R352" s="30"/>
    </row>
    <row r="353" spans="18:18" ht="20.100000000000001" hidden="1" customHeight="1" x14ac:dyDescent="0.25">
      <c r="R353" s="30"/>
    </row>
    <row r="354" spans="18:18" ht="20.100000000000001" hidden="1" customHeight="1" x14ac:dyDescent="0.25">
      <c r="R354" s="30"/>
    </row>
    <row r="355" spans="18:18" ht="20.100000000000001" hidden="1" customHeight="1" x14ac:dyDescent="0.25">
      <c r="R355" s="30"/>
    </row>
    <row r="356" spans="18:18" ht="20.100000000000001" hidden="1" customHeight="1" x14ac:dyDescent="0.25">
      <c r="R356" s="30"/>
    </row>
    <row r="357" spans="18:18" ht="20.100000000000001" hidden="1" customHeight="1" x14ac:dyDescent="0.25">
      <c r="R357" s="30"/>
    </row>
    <row r="358" spans="18:18" ht="20.100000000000001" hidden="1" customHeight="1" x14ac:dyDescent="0.25">
      <c r="R358" s="30"/>
    </row>
    <row r="359" spans="18:18" ht="20.100000000000001" hidden="1" customHeight="1" x14ac:dyDescent="0.25">
      <c r="R359" s="30"/>
    </row>
    <row r="360" spans="18:18" ht="20.100000000000001" hidden="1" customHeight="1" x14ac:dyDescent="0.25">
      <c r="R360" s="30"/>
    </row>
    <row r="361" spans="18:18" ht="20.100000000000001" hidden="1" customHeight="1" x14ac:dyDescent="0.25">
      <c r="R361" s="30"/>
    </row>
    <row r="362" spans="18:18" ht="20.100000000000001" hidden="1" customHeight="1" x14ac:dyDescent="0.25">
      <c r="R362" s="30"/>
    </row>
    <row r="363" spans="18:18" ht="20.100000000000001" hidden="1" customHeight="1" x14ac:dyDescent="0.25">
      <c r="R363" s="30"/>
    </row>
    <row r="364" spans="18:18" ht="20.100000000000001" hidden="1" customHeight="1" x14ac:dyDescent="0.25">
      <c r="R364" s="30"/>
    </row>
    <row r="365" spans="18:18" ht="20.100000000000001" hidden="1" customHeight="1" x14ac:dyDescent="0.25">
      <c r="R365" s="30"/>
    </row>
    <row r="366" spans="18:18" ht="20.100000000000001" hidden="1" customHeight="1" x14ac:dyDescent="0.25">
      <c r="R366" s="30"/>
    </row>
    <row r="367" spans="18:18" ht="20.100000000000001" hidden="1" customHeight="1" x14ac:dyDescent="0.25">
      <c r="R367" s="30"/>
    </row>
    <row r="368" spans="18:18" ht="20.100000000000001" hidden="1" customHeight="1" x14ac:dyDescent="0.25">
      <c r="R368" s="30"/>
    </row>
    <row r="369" spans="18:18" ht="20.100000000000001" hidden="1" customHeight="1" x14ac:dyDescent="0.25">
      <c r="R369" s="30"/>
    </row>
    <row r="370" spans="18:18" ht="20.100000000000001" hidden="1" customHeight="1" x14ac:dyDescent="0.25">
      <c r="R370" s="30"/>
    </row>
    <row r="371" spans="18:18" ht="20.100000000000001" hidden="1" customHeight="1" x14ac:dyDescent="0.25">
      <c r="R371" s="30"/>
    </row>
    <row r="372" spans="18:18" ht="20.100000000000001" hidden="1" customHeight="1" x14ac:dyDescent="0.25">
      <c r="R372" s="30"/>
    </row>
    <row r="373" spans="18:18" ht="20.100000000000001" hidden="1" customHeight="1" x14ac:dyDescent="0.25">
      <c r="R373" s="30"/>
    </row>
    <row r="374" spans="18:18" ht="20.100000000000001" hidden="1" customHeight="1" x14ac:dyDescent="0.25">
      <c r="R374" s="30"/>
    </row>
    <row r="375" spans="18:18" ht="20.100000000000001" hidden="1" customHeight="1" x14ac:dyDescent="0.25">
      <c r="R375" s="30"/>
    </row>
    <row r="376" spans="18:18" ht="20.100000000000001" hidden="1" customHeight="1" x14ac:dyDescent="0.25">
      <c r="R376" s="30"/>
    </row>
    <row r="377" spans="18:18" ht="20.100000000000001" hidden="1" customHeight="1" x14ac:dyDescent="0.25">
      <c r="R377" s="30"/>
    </row>
    <row r="378" spans="18:18" ht="20.100000000000001" hidden="1" customHeight="1" x14ac:dyDescent="0.25">
      <c r="R378" s="30"/>
    </row>
    <row r="379" spans="18:18" ht="20.100000000000001" hidden="1" customHeight="1" x14ac:dyDescent="0.25">
      <c r="R379" s="30"/>
    </row>
    <row r="380" spans="18:18" ht="20.100000000000001" hidden="1" customHeight="1" x14ac:dyDescent="0.25">
      <c r="R380" s="30"/>
    </row>
    <row r="381" spans="18:18" ht="20.100000000000001" hidden="1" customHeight="1" x14ac:dyDescent="0.25">
      <c r="R381" s="30"/>
    </row>
    <row r="382" spans="18:18" ht="20.100000000000001" hidden="1" customHeight="1" x14ac:dyDescent="0.25">
      <c r="R382" s="30"/>
    </row>
    <row r="383" spans="18:18" ht="20.100000000000001" hidden="1" customHeight="1" x14ac:dyDescent="0.25">
      <c r="R383" s="30"/>
    </row>
    <row r="384" spans="18:18" ht="20.100000000000001" hidden="1" customHeight="1" x14ac:dyDescent="0.25">
      <c r="R384" s="30"/>
    </row>
    <row r="385" spans="18:18" ht="20.100000000000001" hidden="1" customHeight="1" x14ac:dyDescent="0.25">
      <c r="R385" s="30"/>
    </row>
    <row r="386" spans="18:18" ht="20.100000000000001" hidden="1" customHeight="1" x14ac:dyDescent="0.25">
      <c r="R386" s="30"/>
    </row>
    <row r="387" spans="18:18" ht="20.100000000000001" hidden="1" customHeight="1" x14ac:dyDescent="0.25">
      <c r="R387" s="30"/>
    </row>
    <row r="388" spans="18:18" ht="20.100000000000001" hidden="1" customHeight="1" x14ac:dyDescent="0.25">
      <c r="R388" s="30"/>
    </row>
    <row r="389" spans="18:18" ht="20.100000000000001" hidden="1" customHeight="1" x14ac:dyDescent="0.25">
      <c r="R389" s="30"/>
    </row>
    <row r="390" spans="18:18" ht="20.100000000000001" hidden="1" customHeight="1" x14ac:dyDescent="0.25">
      <c r="R390" s="30"/>
    </row>
    <row r="391" spans="18:18" ht="20.100000000000001" hidden="1" customHeight="1" x14ac:dyDescent="0.25">
      <c r="R391" s="30"/>
    </row>
    <row r="392" spans="18:18" ht="20.100000000000001" hidden="1" customHeight="1" x14ac:dyDescent="0.25">
      <c r="R392" s="30"/>
    </row>
    <row r="393" spans="18:18" ht="20.100000000000001" hidden="1" customHeight="1" x14ac:dyDescent="0.25">
      <c r="R393" s="30"/>
    </row>
    <row r="394" spans="18:18" ht="20.100000000000001" hidden="1" customHeight="1" x14ac:dyDescent="0.25">
      <c r="R394" s="30"/>
    </row>
    <row r="395" spans="18:18" ht="20.100000000000001" hidden="1" customHeight="1" x14ac:dyDescent="0.25">
      <c r="R395" s="30"/>
    </row>
    <row r="396" spans="18:18" ht="20.100000000000001" hidden="1" customHeight="1" x14ac:dyDescent="0.25">
      <c r="R396" s="30"/>
    </row>
    <row r="397" spans="18:18" ht="20.100000000000001" hidden="1" customHeight="1" x14ac:dyDescent="0.25">
      <c r="R397" s="30"/>
    </row>
    <row r="398" spans="18:18" ht="20.100000000000001" hidden="1" customHeight="1" x14ac:dyDescent="0.25">
      <c r="R398" s="30"/>
    </row>
    <row r="399" spans="18:18" ht="20.100000000000001" hidden="1" customHeight="1" x14ac:dyDescent="0.25">
      <c r="R399" s="30"/>
    </row>
    <row r="400" spans="18:18" ht="20.100000000000001" hidden="1" customHeight="1" x14ac:dyDescent="0.25">
      <c r="R400" s="30"/>
    </row>
    <row r="401" spans="18:18" ht="20.100000000000001" hidden="1" customHeight="1" x14ac:dyDescent="0.25">
      <c r="R401" s="30"/>
    </row>
    <row r="402" spans="18:18" ht="20.100000000000001" hidden="1" customHeight="1" x14ac:dyDescent="0.25">
      <c r="R402" s="30"/>
    </row>
    <row r="403" spans="18:18" ht="20.100000000000001" hidden="1" customHeight="1" x14ac:dyDescent="0.25">
      <c r="R403" s="30"/>
    </row>
    <row r="404" spans="18:18" ht="20.100000000000001" hidden="1" customHeight="1" x14ac:dyDescent="0.25">
      <c r="R404" s="30"/>
    </row>
    <row r="405" spans="18:18" ht="20.100000000000001" hidden="1" customHeight="1" x14ac:dyDescent="0.25">
      <c r="R405" s="30"/>
    </row>
    <row r="406" spans="18:18" ht="20.100000000000001" hidden="1" customHeight="1" x14ac:dyDescent="0.25">
      <c r="R406" s="30"/>
    </row>
    <row r="407" spans="18:18" ht="20.100000000000001" hidden="1" customHeight="1" x14ac:dyDescent="0.25">
      <c r="R407" s="30"/>
    </row>
    <row r="408" spans="18:18" ht="20.100000000000001" hidden="1" customHeight="1" x14ac:dyDescent="0.25">
      <c r="R408" s="30"/>
    </row>
    <row r="409" spans="18:18" ht="20.100000000000001" hidden="1" customHeight="1" x14ac:dyDescent="0.25">
      <c r="R409" s="30"/>
    </row>
    <row r="410" spans="18:18" ht="20.100000000000001" hidden="1" customHeight="1" x14ac:dyDescent="0.25">
      <c r="R410" s="30"/>
    </row>
    <row r="411" spans="18:18" ht="20.100000000000001" hidden="1" customHeight="1" x14ac:dyDescent="0.25">
      <c r="R411" s="30"/>
    </row>
    <row r="412" spans="18:18" ht="20.100000000000001" hidden="1" customHeight="1" x14ac:dyDescent="0.25">
      <c r="R412" s="30"/>
    </row>
    <row r="413" spans="18:18" ht="20.100000000000001" hidden="1" customHeight="1" x14ac:dyDescent="0.25">
      <c r="R413" s="30"/>
    </row>
    <row r="414" spans="18:18" ht="20.100000000000001" hidden="1" customHeight="1" x14ac:dyDescent="0.25">
      <c r="R414" s="30"/>
    </row>
    <row r="415" spans="18:18" ht="20.100000000000001" hidden="1" customHeight="1" x14ac:dyDescent="0.25">
      <c r="R415" s="30"/>
    </row>
    <row r="416" spans="18:18" ht="20.100000000000001" hidden="1" customHeight="1" x14ac:dyDescent="0.25">
      <c r="R416" s="30"/>
    </row>
    <row r="417" spans="18:18" ht="20.100000000000001" hidden="1" customHeight="1" x14ac:dyDescent="0.25">
      <c r="R417" s="30"/>
    </row>
    <row r="418" spans="18:18" ht="20.100000000000001" hidden="1" customHeight="1" x14ac:dyDescent="0.25">
      <c r="R418" s="30"/>
    </row>
    <row r="419" spans="18:18" ht="20.100000000000001" hidden="1" customHeight="1" x14ac:dyDescent="0.25">
      <c r="R419" s="30"/>
    </row>
    <row r="420" spans="18:18" ht="20.100000000000001" hidden="1" customHeight="1" x14ac:dyDescent="0.25">
      <c r="R420" s="30"/>
    </row>
    <row r="421" spans="18:18" ht="20.100000000000001" hidden="1" customHeight="1" x14ac:dyDescent="0.25">
      <c r="R421" s="30"/>
    </row>
    <row r="422" spans="18:18" ht="20.100000000000001" hidden="1" customHeight="1" x14ac:dyDescent="0.25">
      <c r="R422" s="30"/>
    </row>
    <row r="423" spans="18:18" ht="20.100000000000001" hidden="1" customHeight="1" x14ac:dyDescent="0.25">
      <c r="R423" s="30"/>
    </row>
    <row r="424" spans="18:18" ht="20.100000000000001" hidden="1" customHeight="1" x14ac:dyDescent="0.25">
      <c r="R424" s="30"/>
    </row>
    <row r="425" spans="18:18" ht="20.100000000000001" hidden="1" customHeight="1" x14ac:dyDescent="0.25">
      <c r="R425" s="30"/>
    </row>
    <row r="426" spans="18:18" ht="20.100000000000001" hidden="1" customHeight="1" x14ac:dyDescent="0.25">
      <c r="R426" s="30"/>
    </row>
    <row r="427" spans="18:18" ht="20.100000000000001" hidden="1" customHeight="1" x14ac:dyDescent="0.25">
      <c r="R427" s="30"/>
    </row>
    <row r="428" spans="18:18" ht="20.100000000000001" hidden="1" customHeight="1" x14ac:dyDescent="0.25">
      <c r="R428" s="30"/>
    </row>
    <row r="429" spans="18:18" ht="20.100000000000001" hidden="1" customHeight="1" x14ac:dyDescent="0.25">
      <c r="R429" s="30"/>
    </row>
    <row r="430" spans="18:18" ht="20.100000000000001" hidden="1" customHeight="1" x14ac:dyDescent="0.25">
      <c r="R430" s="30"/>
    </row>
    <row r="431" spans="18:18" ht="20.100000000000001" hidden="1" customHeight="1" x14ac:dyDescent="0.25">
      <c r="R431" s="30"/>
    </row>
    <row r="432" spans="18:18" ht="20.100000000000001" hidden="1" customHeight="1" x14ac:dyDescent="0.25">
      <c r="R432" s="30"/>
    </row>
    <row r="433" spans="18:18" ht="20.100000000000001" hidden="1" customHeight="1" x14ac:dyDescent="0.25">
      <c r="R433" s="30"/>
    </row>
    <row r="434" spans="18:18" ht="20.100000000000001" hidden="1" customHeight="1" x14ac:dyDescent="0.25">
      <c r="R434" s="30"/>
    </row>
    <row r="435" spans="18:18" ht="20.100000000000001" hidden="1" customHeight="1" x14ac:dyDescent="0.25">
      <c r="R435" s="30"/>
    </row>
    <row r="436" spans="18:18" ht="20.100000000000001" hidden="1" customHeight="1" x14ac:dyDescent="0.25">
      <c r="R436" s="30"/>
    </row>
    <row r="437" spans="18:18" ht="20.100000000000001" hidden="1" customHeight="1" x14ac:dyDescent="0.25">
      <c r="R437" s="30"/>
    </row>
    <row r="438" spans="18:18" ht="20.100000000000001" hidden="1" customHeight="1" x14ac:dyDescent="0.25">
      <c r="R438" s="30"/>
    </row>
    <row r="439" spans="18:18" ht="20.100000000000001" hidden="1" customHeight="1" x14ac:dyDescent="0.25">
      <c r="R439" s="30"/>
    </row>
    <row r="440" spans="18:18" ht="20.100000000000001" hidden="1" customHeight="1" x14ac:dyDescent="0.25">
      <c r="R440" s="30"/>
    </row>
    <row r="441" spans="18:18" ht="20.100000000000001" hidden="1" customHeight="1" x14ac:dyDescent="0.25">
      <c r="R441" s="30"/>
    </row>
    <row r="442" spans="18:18" ht="20.100000000000001" hidden="1" customHeight="1" x14ac:dyDescent="0.25">
      <c r="R442" s="30"/>
    </row>
    <row r="443" spans="18:18" ht="20.100000000000001" hidden="1" customHeight="1" x14ac:dyDescent="0.25">
      <c r="R443" s="30"/>
    </row>
    <row r="444" spans="18:18" ht="20.100000000000001" hidden="1" customHeight="1" x14ac:dyDescent="0.25">
      <c r="R444" s="30"/>
    </row>
    <row r="445" spans="18:18" ht="20.100000000000001" hidden="1" customHeight="1" x14ac:dyDescent="0.25">
      <c r="R445" s="30"/>
    </row>
    <row r="446" spans="18:18" ht="20.100000000000001" hidden="1" customHeight="1" x14ac:dyDescent="0.25">
      <c r="R446" s="30"/>
    </row>
    <row r="447" spans="18:18" ht="20.100000000000001" hidden="1" customHeight="1" x14ac:dyDescent="0.25">
      <c r="R447" s="30"/>
    </row>
    <row r="448" spans="18:18" ht="20.100000000000001" hidden="1" customHeight="1" x14ac:dyDescent="0.25">
      <c r="R448" s="30"/>
    </row>
    <row r="449" spans="18:18" ht="20.100000000000001" hidden="1" customHeight="1" x14ac:dyDescent="0.25">
      <c r="R449" s="30"/>
    </row>
    <row r="450" spans="18:18" ht="20.100000000000001" hidden="1" customHeight="1" x14ac:dyDescent="0.25">
      <c r="R450" s="30"/>
    </row>
    <row r="451" spans="18:18" ht="20.100000000000001" hidden="1" customHeight="1" x14ac:dyDescent="0.25">
      <c r="R451" s="30"/>
    </row>
    <row r="452" spans="18:18" ht="20.100000000000001" hidden="1" customHeight="1" x14ac:dyDescent="0.25">
      <c r="R452" s="30"/>
    </row>
    <row r="453" spans="18:18" ht="20.100000000000001" hidden="1" customHeight="1" x14ac:dyDescent="0.25">
      <c r="R453" s="30"/>
    </row>
    <row r="454" spans="18:18" ht="20.100000000000001" hidden="1" customHeight="1" x14ac:dyDescent="0.25">
      <c r="R454" s="30"/>
    </row>
    <row r="455" spans="18:18" ht="20.100000000000001" hidden="1" customHeight="1" x14ac:dyDescent="0.25">
      <c r="R455" s="30"/>
    </row>
    <row r="456" spans="18:18" ht="20.100000000000001" hidden="1" customHeight="1" x14ac:dyDescent="0.25">
      <c r="R456" s="30"/>
    </row>
    <row r="457" spans="18:18" ht="20.100000000000001" hidden="1" customHeight="1" x14ac:dyDescent="0.25">
      <c r="R457" s="30"/>
    </row>
    <row r="458" spans="18:18" ht="20.100000000000001" hidden="1" customHeight="1" x14ac:dyDescent="0.25">
      <c r="R458" s="30"/>
    </row>
    <row r="459" spans="18:18" ht="20.100000000000001" hidden="1" customHeight="1" x14ac:dyDescent="0.25">
      <c r="R459" s="30"/>
    </row>
    <row r="460" spans="18:18" ht="20.100000000000001" hidden="1" customHeight="1" x14ac:dyDescent="0.25">
      <c r="R460" s="30"/>
    </row>
    <row r="461" spans="18:18" ht="20.100000000000001" hidden="1" customHeight="1" x14ac:dyDescent="0.25">
      <c r="R461" s="30"/>
    </row>
    <row r="462" spans="18:18" ht="20.100000000000001" hidden="1" customHeight="1" x14ac:dyDescent="0.25">
      <c r="R462" s="30"/>
    </row>
    <row r="463" spans="18:18" ht="20.100000000000001" hidden="1" customHeight="1" x14ac:dyDescent="0.25">
      <c r="R463" s="30"/>
    </row>
    <row r="464" spans="18:18" ht="20.100000000000001" hidden="1" customHeight="1" x14ac:dyDescent="0.25">
      <c r="R464" s="30"/>
    </row>
    <row r="465" spans="18:18" ht="20.100000000000001" hidden="1" customHeight="1" x14ac:dyDescent="0.25">
      <c r="R465" s="30"/>
    </row>
    <row r="466" spans="18:18" ht="20.100000000000001" hidden="1" customHeight="1" x14ac:dyDescent="0.25">
      <c r="R466" s="30"/>
    </row>
    <row r="467" spans="18:18" ht="20.100000000000001" hidden="1" customHeight="1" x14ac:dyDescent="0.25">
      <c r="R467" s="30"/>
    </row>
    <row r="468" spans="18:18" ht="20.100000000000001" hidden="1" customHeight="1" x14ac:dyDescent="0.25">
      <c r="R468" s="30"/>
    </row>
    <row r="469" spans="18:18" ht="20.100000000000001" hidden="1" customHeight="1" x14ac:dyDescent="0.25">
      <c r="R469" s="30"/>
    </row>
    <row r="470" spans="18:18" ht="20.100000000000001" hidden="1" customHeight="1" x14ac:dyDescent="0.25">
      <c r="R470" s="30"/>
    </row>
    <row r="471" spans="18:18" ht="20.100000000000001" hidden="1" customHeight="1" x14ac:dyDescent="0.25">
      <c r="R471" s="30"/>
    </row>
    <row r="472" spans="18:18" ht="20.100000000000001" hidden="1" customHeight="1" x14ac:dyDescent="0.25">
      <c r="R472" s="30"/>
    </row>
    <row r="473" spans="18:18" ht="20.100000000000001" hidden="1" customHeight="1" x14ac:dyDescent="0.25">
      <c r="R473" s="30"/>
    </row>
    <row r="474" spans="18:18" ht="20.100000000000001" hidden="1" customHeight="1" x14ac:dyDescent="0.25">
      <c r="R474" s="30"/>
    </row>
    <row r="475" spans="18:18" ht="20.100000000000001" hidden="1" customHeight="1" x14ac:dyDescent="0.25">
      <c r="R475" s="30"/>
    </row>
    <row r="476" spans="18:18" ht="20.100000000000001" hidden="1" customHeight="1" x14ac:dyDescent="0.25">
      <c r="R476" s="30"/>
    </row>
    <row r="477" spans="18:18" ht="20.100000000000001" hidden="1" customHeight="1" x14ac:dyDescent="0.25">
      <c r="R477" s="30"/>
    </row>
    <row r="478" spans="18:18" ht="20.100000000000001" hidden="1" customHeight="1" x14ac:dyDescent="0.25">
      <c r="R478" s="30"/>
    </row>
    <row r="479" spans="18:18" ht="20.100000000000001" hidden="1" customHeight="1" x14ac:dyDescent="0.25">
      <c r="R479" s="30"/>
    </row>
    <row r="480" spans="18:18" ht="20.100000000000001" hidden="1" customHeight="1" x14ac:dyDescent="0.25">
      <c r="R480" s="30"/>
    </row>
    <row r="481" spans="18:18" ht="20.100000000000001" hidden="1" customHeight="1" x14ac:dyDescent="0.25">
      <c r="R481" s="30"/>
    </row>
    <row r="482" spans="18:18" ht="20.100000000000001" hidden="1" customHeight="1" x14ac:dyDescent="0.25">
      <c r="R482" s="30"/>
    </row>
    <row r="483" spans="18:18" ht="20.100000000000001" hidden="1" customHeight="1" x14ac:dyDescent="0.25">
      <c r="R483" s="30"/>
    </row>
    <row r="484" spans="18:18" ht="20.100000000000001" hidden="1" customHeight="1" x14ac:dyDescent="0.25">
      <c r="R484" s="30"/>
    </row>
    <row r="485" spans="18:18" ht="20.100000000000001" hidden="1" customHeight="1" x14ac:dyDescent="0.25">
      <c r="R485" s="30"/>
    </row>
    <row r="486" spans="18:18" ht="20.100000000000001" hidden="1" customHeight="1" x14ac:dyDescent="0.25">
      <c r="R486" s="30"/>
    </row>
    <row r="487" spans="18:18" ht="20.100000000000001" hidden="1" customHeight="1" x14ac:dyDescent="0.25">
      <c r="R487" s="30"/>
    </row>
    <row r="488" spans="18:18" ht="20.100000000000001" hidden="1" customHeight="1" x14ac:dyDescent="0.25">
      <c r="R488" s="30"/>
    </row>
    <row r="489" spans="18:18" ht="20.100000000000001" hidden="1" customHeight="1" x14ac:dyDescent="0.25">
      <c r="R489" s="30"/>
    </row>
    <row r="490" spans="18:18" ht="20.100000000000001" hidden="1" customHeight="1" x14ac:dyDescent="0.25">
      <c r="R490" s="30"/>
    </row>
    <row r="491" spans="18:18" ht="20.100000000000001" hidden="1" customHeight="1" x14ac:dyDescent="0.25">
      <c r="R491" s="30"/>
    </row>
    <row r="492" spans="18:18" ht="20.100000000000001" hidden="1" customHeight="1" x14ac:dyDescent="0.25">
      <c r="R492" s="30"/>
    </row>
    <row r="493" spans="18:18" ht="20.100000000000001" hidden="1" customHeight="1" x14ac:dyDescent="0.25">
      <c r="R493" s="30"/>
    </row>
    <row r="494" spans="18:18" ht="20.100000000000001" hidden="1" customHeight="1" x14ac:dyDescent="0.25">
      <c r="R494" s="30"/>
    </row>
    <row r="495" spans="18:18" ht="20.100000000000001" hidden="1" customHeight="1" x14ac:dyDescent="0.25">
      <c r="R495" s="30"/>
    </row>
    <row r="496" spans="18:18" ht="20.100000000000001" hidden="1" customHeight="1" x14ac:dyDescent="0.25">
      <c r="R496" s="30"/>
    </row>
    <row r="497" spans="18:18" ht="20.100000000000001" hidden="1" customHeight="1" x14ac:dyDescent="0.25">
      <c r="R497" s="30"/>
    </row>
    <row r="498" spans="18:18" ht="20.100000000000001" hidden="1" customHeight="1" x14ac:dyDescent="0.25">
      <c r="R498" s="30"/>
    </row>
    <row r="499" spans="18:18" ht="20.100000000000001" hidden="1" customHeight="1" x14ac:dyDescent="0.25">
      <c r="R499" s="30"/>
    </row>
    <row r="500" spans="18:18" ht="20.100000000000001" hidden="1" customHeight="1" x14ac:dyDescent="0.25">
      <c r="R500" s="30"/>
    </row>
    <row r="501" spans="18:18" ht="20.100000000000001" hidden="1" customHeight="1" x14ac:dyDescent="0.25">
      <c r="R501" s="30"/>
    </row>
    <row r="502" spans="18:18" ht="20.100000000000001" hidden="1" customHeight="1" x14ac:dyDescent="0.25">
      <c r="R502" s="30"/>
    </row>
    <row r="503" spans="18:18" ht="20.100000000000001" hidden="1" customHeight="1" x14ac:dyDescent="0.25">
      <c r="R503" s="30"/>
    </row>
    <row r="504" spans="18:18" ht="20.100000000000001" hidden="1" customHeight="1" x14ac:dyDescent="0.25">
      <c r="R504" s="30"/>
    </row>
    <row r="505" spans="18:18" ht="20.100000000000001" hidden="1" customHeight="1" x14ac:dyDescent="0.25">
      <c r="R505" s="30"/>
    </row>
    <row r="506" spans="18:18" ht="20.100000000000001" hidden="1" customHeight="1" x14ac:dyDescent="0.25">
      <c r="R506" s="30"/>
    </row>
    <row r="507" spans="18:18" ht="20.100000000000001" hidden="1" customHeight="1" x14ac:dyDescent="0.25">
      <c r="R507" s="30"/>
    </row>
    <row r="508" spans="18:18" ht="20.100000000000001" hidden="1" customHeight="1" x14ac:dyDescent="0.25">
      <c r="R508" s="30"/>
    </row>
    <row r="509" spans="18:18" ht="20.100000000000001" hidden="1" customHeight="1" x14ac:dyDescent="0.25">
      <c r="R509" s="30"/>
    </row>
    <row r="510" spans="18:18" ht="20.100000000000001" hidden="1" customHeight="1" x14ac:dyDescent="0.25">
      <c r="R510" s="30"/>
    </row>
    <row r="511" spans="18:18" ht="20.100000000000001" hidden="1" customHeight="1" x14ac:dyDescent="0.25">
      <c r="R511" s="30"/>
    </row>
    <row r="512" spans="18:18" ht="20.100000000000001" hidden="1" customHeight="1" x14ac:dyDescent="0.25">
      <c r="R512" s="30"/>
    </row>
    <row r="513" spans="18:18" ht="20.100000000000001" hidden="1" customHeight="1" x14ac:dyDescent="0.25">
      <c r="R513" s="30"/>
    </row>
    <row r="514" spans="18:18" ht="20.100000000000001" hidden="1" customHeight="1" x14ac:dyDescent="0.25">
      <c r="R514" s="30"/>
    </row>
    <row r="515" spans="18:18" ht="20.100000000000001" hidden="1" customHeight="1" x14ac:dyDescent="0.25">
      <c r="R515" s="30"/>
    </row>
    <row r="516" spans="18:18" ht="20.100000000000001" hidden="1" customHeight="1" x14ac:dyDescent="0.25">
      <c r="R516" s="30"/>
    </row>
    <row r="517" spans="18:18" ht="20.100000000000001" hidden="1" customHeight="1" x14ac:dyDescent="0.25">
      <c r="R517" s="30"/>
    </row>
    <row r="518" spans="18:18" ht="20.100000000000001" hidden="1" customHeight="1" x14ac:dyDescent="0.25">
      <c r="R518" s="30"/>
    </row>
    <row r="519" spans="18:18" ht="20.100000000000001" hidden="1" customHeight="1" x14ac:dyDescent="0.25">
      <c r="R519" s="30"/>
    </row>
    <row r="520" spans="18:18" ht="20.100000000000001" hidden="1" customHeight="1" x14ac:dyDescent="0.25">
      <c r="R520" s="30"/>
    </row>
    <row r="521" spans="18:18" ht="20.100000000000001" hidden="1" customHeight="1" x14ac:dyDescent="0.25">
      <c r="R521" s="30"/>
    </row>
    <row r="522" spans="18:18" ht="20.100000000000001" hidden="1" customHeight="1" x14ac:dyDescent="0.25">
      <c r="R522" s="30"/>
    </row>
    <row r="523" spans="18:18" ht="20.100000000000001" hidden="1" customHeight="1" x14ac:dyDescent="0.25">
      <c r="R523" s="30"/>
    </row>
    <row r="524" spans="18:18" ht="20.100000000000001" hidden="1" customHeight="1" x14ac:dyDescent="0.25">
      <c r="R524" s="30"/>
    </row>
    <row r="525" spans="18:18" ht="20.100000000000001" hidden="1" customHeight="1" x14ac:dyDescent="0.25">
      <c r="R525" s="30"/>
    </row>
    <row r="526" spans="18:18" ht="20.100000000000001" hidden="1" customHeight="1" x14ac:dyDescent="0.25">
      <c r="R526" s="30"/>
    </row>
    <row r="527" spans="18:18" ht="20.100000000000001" hidden="1" customHeight="1" x14ac:dyDescent="0.25">
      <c r="R527" s="30"/>
    </row>
    <row r="528" spans="18:18" ht="20.100000000000001" hidden="1" customHeight="1" x14ac:dyDescent="0.25">
      <c r="R528" s="30"/>
    </row>
    <row r="529" spans="18:18" ht="20.100000000000001" hidden="1" customHeight="1" x14ac:dyDescent="0.25">
      <c r="R529" s="30"/>
    </row>
    <row r="530" spans="18:18" ht="20.100000000000001" hidden="1" customHeight="1" x14ac:dyDescent="0.25">
      <c r="R530" s="30"/>
    </row>
    <row r="531" spans="18:18" ht="20.100000000000001" hidden="1" customHeight="1" x14ac:dyDescent="0.25">
      <c r="R531" s="30"/>
    </row>
    <row r="532" spans="18:18" ht="20.100000000000001" hidden="1" customHeight="1" x14ac:dyDescent="0.25">
      <c r="R532" s="30"/>
    </row>
    <row r="533" spans="18:18" ht="20.100000000000001" hidden="1" customHeight="1" x14ac:dyDescent="0.25">
      <c r="R533" s="30"/>
    </row>
    <row r="534" spans="18:18" ht="20.100000000000001" hidden="1" customHeight="1" x14ac:dyDescent="0.25">
      <c r="R534" s="30"/>
    </row>
    <row r="535" spans="18:18" ht="20.100000000000001" hidden="1" customHeight="1" x14ac:dyDescent="0.25">
      <c r="R535" s="30"/>
    </row>
    <row r="536" spans="18:18" ht="20.100000000000001" hidden="1" customHeight="1" x14ac:dyDescent="0.25">
      <c r="R536" s="30"/>
    </row>
    <row r="537" spans="18:18" ht="20.100000000000001" hidden="1" customHeight="1" x14ac:dyDescent="0.25">
      <c r="R537" s="30"/>
    </row>
  </sheetData>
  <sheetProtection algorithmName="SHA-512" hashValue="lqfpxN8P7BHNBWuEys/CKcm6FKj5TAphz3pWR2r+7aUlpbNHmqeBuy5u4/BJVwPCcRD0cicXab9+FGtWO2v+WQ==" saltValue="GcCMcP3vi2nJOjET394FJA==" spinCount="100000" sheet="1" objects="1" scenarios="1"/>
  <mergeCells count="294">
    <mergeCell ref="I233:J233"/>
    <mergeCell ref="I234:J234"/>
    <mergeCell ref="B233:E233"/>
    <mergeCell ref="B234:E234"/>
    <mergeCell ref="B236:E236"/>
    <mergeCell ref="B237:E237"/>
    <mergeCell ref="I231:J232"/>
    <mergeCell ref="B272:I272"/>
    <mergeCell ref="B266:I266"/>
    <mergeCell ref="Y109:AA109"/>
    <mergeCell ref="A110:K110"/>
    <mergeCell ref="F112:G112"/>
    <mergeCell ref="H112:I112"/>
    <mergeCell ref="J112:K112"/>
    <mergeCell ref="F111:K111"/>
    <mergeCell ref="A111:E111"/>
    <mergeCell ref="N109:O110"/>
    <mergeCell ref="P109:R109"/>
    <mergeCell ref="S109:U109"/>
    <mergeCell ref="V109:X109"/>
    <mergeCell ref="N102:S102"/>
    <mergeCell ref="N103:P103"/>
    <mergeCell ref="A102:G103"/>
    <mergeCell ref="H102:I103"/>
    <mergeCell ref="J102:K103"/>
    <mergeCell ref="A116:E116"/>
    <mergeCell ref="A114:E114"/>
    <mergeCell ref="A115:E115"/>
    <mergeCell ref="A107:K107"/>
    <mergeCell ref="A109:K109"/>
    <mergeCell ref="A104:G105"/>
    <mergeCell ref="H104:I105"/>
    <mergeCell ref="J104:K105"/>
    <mergeCell ref="A106:G106"/>
    <mergeCell ref="H106:I106"/>
    <mergeCell ref="J106:K106"/>
    <mergeCell ref="P18:R18"/>
    <mergeCell ref="A19:B19"/>
    <mergeCell ref="C19:E19"/>
    <mergeCell ref="F19:H19"/>
    <mergeCell ref="P19:R19"/>
    <mergeCell ref="D38:E38"/>
    <mergeCell ref="F38:G38"/>
    <mergeCell ref="H38:I38"/>
    <mergeCell ref="J38:K38"/>
    <mergeCell ref="A36:C37"/>
    <mergeCell ref="D36:G36"/>
    <mergeCell ref="H36:K36"/>
    <mergeCell ref="D37:E37"/>
    <mergeCell ref="J37:K37"/>
    <mergeCell ref="F37:G37"/>
    <mergeCell ref="H37:I37"/>
    <mergeCell ref="A31:K31"/>
    <mergeCell ref="A32:K32"/>
    <mergeCell ref="A34:K34"/>
    <mergeCell ref="J40:K40"/>
    <mergeCell ref="A41:C41"/>
    <mergeCell ref="D41:E41"/>
    <mergeCell ref="F41:G41"/>
    <mergeCell ref="H40:I40"/>
    <mergeCell ref="A1:B3"/>
    <mergeCell ref="C1:K3"/>
    <mergeCell ref="C5:F5"/>
    <mergeCell ref="H6:J6"/>
    <mergeCell ref="A8:C8"/>
    <mergeCell ref="D8:K8"/>
    <mergeCell ref="A17:E17"/>
    <mergeCell ref="F17:K17"/>
    <mergeCell ref="H39:I39"/>
    <mergeCell ref="J39:K39"/>
    <mergeCell ref="A39:C39"/>
    <mergeCell ref="D39:E39"/>
    <mergeCell ref="F39:G39"/>
    <mergeCell ref="A38:C38"/>
    <mergeCell ref="A12:K12"/>
    <mergeCell ref="A15:E15"/>
    <mergeCell ref="F15:K15"/>
    <mergeCell ref="B10:K10"/>
    <mergeCell ref="A23:F23"/>
    <mergeCell ref="A40:C40"/>
    <mergeCell ref="D40:E40"/>
    <mergeCell ref="F40:G40"/>
    <mergeCell ref="D50:G50"/>
    <mergeCell ref="A44:C44"/>
    <mergeCell ref="A43:C43"/>
    <mergeCell ref="D43:E43"/>
    <mergeCell ref="A50:C51"/>
    <mergeCell ref="F43:G43"/>
    <mergeCell ref="F42:G42"/>
    <mergeCell ref="A125:E125"/>
    <mergeCell ref="J41:K41"/>
    <mergeCell ref="A42:C42"/>
    <mergeCell ref="D42:E42"/>
    <mergeCell ref="H42:I42"/>
    <mergeCell ref="J42:K42"/>
    <mergeCell ref="I61:J61"/>
    <mergeCell ref="I68:J68"/>
    <mergeCell ref="H50:K50"/>
    <mergeCell ref="A73:G73"/>
    <mergeCell ref="H41:I41"/>
    <mergeCell ref="A57:C57"/>
    <mergeCell ref="I70:J70"/>
    <mergeCell ref="J43:K43"/>
    <mergeCell ref="F44:G44"/>
    <mergeCell ref="H44:I44"/>
    <mergeCell ref="J44:K44"/>
    <mergeCell ref="A47:K47"/>
    <mergeCell ref="D44:E44"/>
    <mergeCell ref="A48:K48"/>
    <mergeCell ref="H43:I43"/>
    <mergeCell ref="A59:K59"/>
    <mergeCell ref="A60:L60"/>
    <mergeCell ref="A63:B64"/>
    <mergeCell ref="A310:K310"/>
    <mergeCell ref="L310:M310"/>
    <mergeCell ref="N310:O310"/>
    <mergeCell ref="P310:R310"/>
    <mergeCell ref="A288:K288"/>
    <mergeCell ref="A126:E126"/>
    <mergeCell ref="A136:K136"/>
    <mergeCell ref="A140:K140"/>
    <mergeCell ref="A137:K137"/>
    <mergeCell ref="A133:K133"/>
    <mergeCell ref="A127:E127"/>
    <mergeCell ref="A129:E129"/>
    <mergeCell ref="A135:K135"/>
    <mergeCell ref="B258:I258"/>
    <mergeCell ref="A254:K254"/>
    <mergeCell ref="B259:I259"/>
    <mergeCell ref="B256:I256"/>
    <mergeCell ref="B260:I260"/>
    <mergeCell ref="B262:I262"/>
    <mergeCell ref="B263:I263"/>
    <mergeCell ref="B264:I264"/>
    <mergeCell ref="B261:I261"/>
    <mergeCell ref="A242:K242"/>
    <mergeCell ref="J243:K243"/>
    <mergeCell ref="L154:L156"/>
    <mergeCell ref="I157:K157"/>
    <mergeCell ref="J196:K196"/>
    <mergeCell ref="A285:G285"/>
    <mergeCell ref="A287:K287"/>
    <mergeCell ref="A117:E117"/>
    <mergeCell ref="D247:E247"/>
    <mergeCell ref="A248:K248"/>
    <mergeCell ref="A251:G251"/>
    <mergeCell ref="G247:I247"/>
    <mergeCell ref="A247:C247"/>
    <mergeCell ref="B174:J174"/>
    <mergeCell ref="B173:J173"/>
    <mergeCell ref="A141:K141"/>
    <mergeCell ref="A138:K138"/>
    <mergeCell ref="A121:E121"/>
    <mergeCell ref="A144:K144"/>
    <mergeCell ref="B204:J204"/>
    <mergeCell ref="B206:J206"/>
    <mergeCell ref="B202:J202"/>
    <mergeCell ref="A179:K179"/>
    <mergeCell ref="B180:J180"/>
    <mergeCell ref="A119:E119"/>
    <mergeCell ref="A122:E122"/>
    <mergeCell ref="A309:K309"/>
    <mergeCell ref="N309:Q309"/>
    <mergeCell ref="A281:G282"/>
    <mergeCell ref="A294:K294"/>
    <mergeCell ref="F295:F296"/>
    <mergeCell ref="G295:H296"/>
    <mergeCell ref="G297:H297"/>
    <mergeCell ref="G298:H298"/>
    <mergeCell ref="L294:M294"/>
    <mergeCell ref="L298:M298"/>
    <mergeCell ref="L297:M297"/>
    <mergeCell ref="A300:K300"/>
    <mergeCell ref="A302:I302"/>
    <mergeCell ref="B191:J191"/>
    <mergeCell ref="A170:K170"/>
    <mergeCell ref="B176:J176"/>
    <mergeCell ref="B186:J186"/>
    <mergeCell ref="B182:J182"/>
    <mergeCell ref="A304:K304"/>
    <mergeCell ref="A307:K307"/>
    <mergeCell ref="A308:K308"/>
    <mergeCell ref="B277:I277"/>
    <mergeCell ref="F231:F232"/>
    <mergeCell ref="C238:E239"/>
    <mergeCell ref="A238:B239"/>
    <mergeCell ref="F238:F239"/>
    <mergeCell ref="G238:H239"/>
    <mergeCell ref="G231:H232"/>
    <mergeCell ref="A235:E235"/>
    <mergeCell ref="I235:J235"/>
    <mergeCell ref="I236:J236"/>
    <mergeCell ref="G237:H237"/>
    <mergeCell ref="I237:J237"/>
    <mergeCell ref="G233:H233"/>
    <mergeCell ref="G234:H234"/>
    <mergeCell ref="G235:H235"/>
    <mergeCell ref="G236:H236"/>
    <mergeCell ref="B171:J171"/>
    <mergeCell ref="B172:J172"/>
    <mergeCell ref="B255:K255"/>
    <mergeCell ref="B257:I257"/>
    <mergeCell ref="B181:J181"/>
    <mergeCell ref="B214:J214"/>
    <mergeCell ref="B215:J215"/>
    <mergeCell ref="B216:J216"/>
    <mergeCell ref="B217:J217"/>
    <mergeCell ref="B218:J218"/>
    <mergeCell ref="E219:K219"/>
    <mergeCell ref="A221:K221"/>
    <mergeCell ref="B222:J222"/>
    <mergeCell ref="B223:J223"/>
    <mergeCell ref="B224:J224"/>
    <mergeCell ref="B225:J225"/>
    <mergeCell ref="B226:J226"/>
    <mergeCell ref="B227:J227"/>
    <mergeCell ref="E228:K228"/>
    <mergeCell ref="A230:K230"/>
    <mergeCell ref="A203:K203"/>
    <mergeCell ref="B205:J205"/>
    <mergeCell ref="E208:K208"/>
    <mergeCell ref="B190:J190"/>
    <mergeCell ref="A149:K149"/>
    <mergeCell ref="A94:K94"/>
    <mergeCell ref="A98:K98"/>
    <mergeCell ref="A123:E123"/>
    <mergeCell ref="A120:E120"/>
    <mergeCell ref="A76:K76"/>
    <mergeCell ref="L179:M179"/>
    <mergeCell ref="L208:M208"/>
    <mergeCell ref="B265:I265"/>
    <mergeCell ref="A143:K143"/>
    <mergeCell ref="B167:J167"/>
    <mergeCell ref="A210:K210"/>
    <mergeCell ref="B211:J211"/>
    <mergeCell ref="B212:J212"/>
    <mergeCell ref="B213:J213"/>
    <mergeCell ref="B200:J200"/>
    <mergeCell ref="B201:J201"/>
    <mergeCell ref="A195:K195"/>
    <mergeCell ref="B189:J189"/>
    <mergeCell ref="E193:K193"/>
    <mergeCell ref="B199:J199"/>
    <mergeCell ref="B192:J192"/>
    <mergeCell ref="B175:J175"/>
    <mergeCell ref="B177:J177"/>
    <mergeCell ref="I71:J71"/>
    <mergeCell ref="I63:J63"/>
    <mergeCell ref="K78:M78"/>
    <mergeCell ref="K81:M81"/>
    <mergeCell ref="L63:L65"/>
    <mergeCell ref="I64:J64"/>
    <mergeCell ref="I65:J65"/>
    <mergeCell ref="L70:L71"/>
    <mergeCell ref="A271:K271"/>
    <mergeCell ref="B183:J183"/>
    <mergeCell ref="B184:J184"/>
    <mergeCell ref="B185:J185"/>
    <mergeCell ref="A139:K139"/>
    <mergeCell ref="E166:K166"/>
    <mergeCell ref="A153:K153"/>
    <mergeCell ref="A198:K198"/>
    <mergeCell ref="A75:K75"/>
    <mergeCell ref="A118:E118"/>
    <mergeCell ref="A101:G101"/>
    <mergeCell ref="H101:I101"/>
    <mergeCell ref="J101:K101"/>
    <mergeCell ref="A124:E124"/>
    <mergeCell ref="A97:K97"/>
    <mergeCell ref="A134:K134"/>
    <mergeCell ref="B273:I273"/>
    <mergeCell ref="B274:I274"/>
    <mergeCell ref="B275:I275"/>
    <mergeCell ref="B276:I276"/>
    <mergeCell ref="B278:I278"/>
    <mergeCell ref="A84:C84"/>
    <mergeCell ref="D84:F84"/>
    <mergeCell ref="A85:C85"/>
    <mergeCell ref="D85:F85"/>
    <mergeCell ref="A86:C86"/>
    <mergeCell ref="D86:F86"/>
    <mergeCell ref="A87:C87"/>
    <mergeCell ref="D87:F87"/>
    <mergeCell ref="B267:I267"/>
    <mergeCell ref="B268:D268"/>
    <mergeCell ref="E268:K268"/>
    <mergeCell ref="A169:K169"/>
    <mergeCell ref="B166:D166"/>
    <mergeCell ref="B165:J165"/>
    <mergeCell ref="A145:K145"/>
    <mergeCell ref="B207:J207"/>
    <mergeCell ref="A130:E130"/>
    <mergeCell ref="A131:E131"/>
    <mergeCell ref="A188:K188"/>
  </mergeCells>
  <conditionalFormatting sqref="A179 B180:J186">
    <cfRule type="expression" dxfId="47" priority="17">
      <formula>OR($P$171=1,$P$172=1)</formula>
    </cfRule>
  </conditionalFormatting>
  <conditionalFormatting sqref="A188 B189:J192 B193">
    <cfRule type="expression" dxfId="46" priority="15">
      <formula>$P$183=0</formula>
    </cfRule>
  </conditionalFormatting>
  <conditionalFormatting sqref="A153:K157">
    <cfRule type="expression" dxfId="45" priority="29">
      <formula>$P$150=1</formula>
    </cfRule>
  </conditionalFormatting>
  <conditionalFormatting sqref="A203:K203 B204:J207 B208 E208:K208">
    <cfRule type="expression" dxfId="44" priority="11">
      <formula>$P$199=1</formula>
    </cfRule>
  </conditionalFormatting>
  <conditionalFormatting sqref="A210:K210 B211:J218 B219 E219:K219 A221:K221 B222:J227 B228 E228:K228 A230:K230 F231:I232 B233:B234 A235 B236:B237 A238:C238">
    <cfRule type="expression" dxfId="43" priority="13">
      <formula>$P$199+$P$200&gt;0</formula>
    </cfRule>
  </conditionalFormatting>
  <conditionalFormatting sqref="A254:K254 B268:K268 A283:H283">
    <cfRule type="expression" dxfId="42" priority="43">
      <formula>$P$251=1</formula>
    </cfRule>
  </conditionalFormatting>
  <conditionalFormatting sqref="A271:K271">
    <cfRule type="expression" dxfId="41" priority="2">
      <formula>$P$251=1</formula>
    </cfRule>
  </conditionalFormatting>
  <conditionalFormatting sqref="A287:K291">
    <cfRule type="expression" dxfId="40" priority="63">
      <formula>$P$285=1</formula>
    </cfRule>
  </conditionalFormatting>
  <conditionalFormatting sqref="B27:C27 H27">
    <cfRule type="expression" dxfId="39" priority="26">
      <formula>$P$29=1</formula>
    </cfRule>
  </conditionalFormatting>
  <conditionalFormatting sqref="B29:C29 H29">
    <cfRule type="expression" dxfId="38" priority="24">
      <formula>$N$23=1</formula>
    </cfRule>
    <cfRule type="expression" dxfId="37" priority="25">
      <formula>$P$27=1</formula>
    </cfRule>
  </conditionalFormatting>
  <conditionalFormatting sqref="B256:I267">
    <cfRule type="expression" dxfId="36" priority="22">
      <formula>$P$251=1</formula>
    </cfRule>
  </conditionalFormatting>
  <conditionalFormatting sqref="B272:I278">
    <cfRule type="expression" dxfId="35" priority="1">
      <formula>$P$251=1</formula>
    </cfRule>
  </conditionalFormatting>
  <conditionalFormatting sqref="B189:K193">
    <cfRule type="expression" dxfId="34" priority="14">
      <formula>$P$183=0</formula>
    </cfRule>
  </conditionalFormatting>
  <conditionalFormatting sqref="B204:K208">
    <cfRule type="expression" dxfId="33" priority="10">
      <formula>$P$199=1</formula>
    </cfRule>
  </conditionalFormatting>
  <conditionalFormatting sqref="B211:K219 B222:K228 A231:J239">
    <cfRule type="expression" dxfId="32" priority="12">
      <formula>$P$199+$P$200&gt;0</formula>
    </cfRule>
  </conditionalFormatting>
  <conditionalFormatting sqref="E78:F78">
    <cfRule type="expression" dxfId="31" priority="6">
      <formula>$P$73=1</formula>
    </cfRule>
  </conditionalFormatting>
  <conditionalFormatting sqref="E81:F81">
    <cfRule type="expression" dxfId="30" priority="5">
      <formula>$P$76=1</formula>
    </cfRule>
  </conditionalFormatting>
  <conditionalFormatting sqref="E193:K193">
    <cfRule type="expression" dxfId="29" priority="21">
      <formula>$P$183=0</formula>
    </cfRule>
  </conditionalFormatting>
  <conditionalFormatting sqref="E208:K208">
    <cfRule type="expression" dxfId="28" priority="20">
      <formula>$P$251=1</formula>
    </cfRule>
  </conditionalFormatting>
  <conditionalFormatting sqref="E219:K219">
    <cfRule type="expression" dxfId="27" priority="19">
      <formula>$P$251=1</formula>
    </cfRule>
  </conditionalFormatting>
  <conditionalFormatting sqref="E228:K228">
    <cfRule type="expression" dxfId="26" priority="18">
      <formula>$P$251=1</formula>
    </cfRule>
  </conditionalFormatting>
  <conditionalFormatting sqref="F231">
    <cfRule type="expression" dxfId="25" priority="9">
      <formula>$P$199+$P$200&gt;0</formula>
    </cfRule>
  </conditionalFormatting>
  <conditionalFormatting sqref="K180:K186">
    <cfRule type="expression" dxfId="24" priority="16">
      <formula>OR($P$171=1,$P$172=1)</formula>
    </cfRule>
  </conditionalFormatting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rowBreaks count="6" manualBreakCount="6">
    <brk id="31" max="10" man="1"/>
    <brk id="96" max="10" man="1"/>
    <brk id="141" max="10" man="1"/>
    <brk id="168" max="10" man="1"/>
    <brk id="244" max="10" man="1"/>
    <brk id="292" max="10" man="1"/>
  </rowBreaks>
  <ignoredErrors>
    <ignoredError sqref="O233:O237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152400</xdr:colOff>
                    <xdr:row>22</xdr:row>
                    <xdr:rowOff>28575</xdr:rowOff>
                  </from>
                  <to>
                    <xdr:col>8</xdr:col>
                    <xdr:colOff>400050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10</xdr:col>
                    <xdr:colOff>133350</xdr:colOff>
                    <xdr:row>22</xdr:row>
                    <xdr:rowOff>38100</xdr:rowOff>
                  </from>
                  <to>
                    <xdr:col>10</xdr:col>
                    <xdr:colOff>361950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266700</xdr:colOff>
                    <xdr:row>26</xdr:row>
                    <xdr:rowOff>19050</xdr:rowOff>
                  </from>
                  <to>
                    <xdr:col>4</xdr:col>
                    <xdr:colOff>514350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4</xdr:col>
                    <xdr:colOff>247650</xdr:colOff>
                    <xdr:row>28</xdr:row>
                    <xdr:rowOff>19050</xdr:rowOff>
                  </from>
                  <to>
                    <xdr:col>4</xdr:col>
                    <xdr:colOff>476250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Drop Down 5">
              <controlPr locked="0" defaultSize="0" autoLine="0" autoPict="0">
                <anchor moveWithCells="1">
                  <from>
                    <xdr:col>7</xdr:col>
                    <xdr:colOff>638175</xdr:colOff>
                    <xdr:row>25</xdr:row>
                    <xdr:rowOff>209550</xdr:rowOff>
                  </from>
                  <to>
                    <xdr:col>10</xdr:col>
                    <xdr:colOff>647700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Drop Down 6">
              <controlPr locked="0" defaultSize="0" autoLine="0" autoPict="0">
                <anchor moveWithCells="1">
                  <from>
                    <xdr:col>7</xdr:col>
                    <xdr:colOff>647700</xdr:colOff>
                    <xdr:row>27</xdr:row>
                    <xdr:rowOff>219075</xdr:rowOff>
                  </from>
                  <to>
                    <xdr:col>10</xdr:col>
                    <xdr:colOff>666750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0" name="Drop Down 49">
              <controlPr locked="0" defaultSize="0" autoLine="0" autoPict="0">
                <anchor moveWithCells="1">
                  <from>
                    <xdr:col>7</xdr:col>
                    <xdr:colOff>247650</xdr:colOff>
                    <xdr:row>18</xdr:row>
                    <xdr:rowOff>0</xdr:rowOff>
                  </from>
                  <to>
                    <xdr:col>10</xdr:col>
                    <xdr:colOff>685800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11" name="Drop Down 257">
              <controlPr locked="0" defaultSize="0" autoLine="0" autoPict="0">
                <anchor moveWithCells="1">
                  <from>
                    <xdr:col>3</xdr:col>
                    <xdr:colOff>476250</xdr:colOff>
                    <xdr:row>19</xdr:row>
                    <xdr:rowOff>247650</xdr:rowOff>
                  </from>
                  <to>
                    <xdr:col>10</xdr:col>
                    <xdr:colOff>419100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2" name="Check Box 150">
              <controlPr defaultSize="0" autoFill="0" autoLine="0" autoPict="0">
                <anchor moveWithCells="1">
                  <from>
                    <xdr:col>8</xdr:col>
                    <xdr:colOff>266700</xdr:colOff>
                    <xdr:row>145</xdr:row>
                    <xdr:rowOff>57150</xdr:rowOff>
                  </from>
                  <to>
                    <xdr:col>8</xdr:col>
                    <xdr:colOff>514350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13" name="Check Box 364">
              <controlPr defaultSize="0" autoFill="0" autoLine="0" autoPict="0">
                <anchor moveWithCells="1">
                  <from>
                    <xdr:col>8</xdr:col>
                    <xdr:colOff>266700</xdr:colOff>
                    <xdr:row>149</xdr:row>
                    <xdr:rowOff>57150</xdr:rowOff>
                  </from>
                  <to>
                    <xdr:col>8</xdr:col>
                    <xdr:colOff>514350</xdr:colOff>
                    <xdr:row>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14" name="Check Box 365">
              <controlPr defaultSize="0" autoFill="0" autoLine="0" autoPict="0">
                <anchor moveWithCells="1">
                  <from>
                    <xdr:col>8</xdr:col>
                    <xdr:colOff>285750</xdr:colOff>
                    <xdr:row>150</xdr:row>
                    <xdr:rowOff>0</xdr:rowOff>
                  </from>
                  <to>
                    <xdr:col>8</xdr:col>
                    <xdr:colOff>514350</xdr:colOff>
                    <xdr:row>151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15" name="Check Box 321">
              <controlPr defaultSize="0" autoFill="0" autoLine="0" autoPict="0">
                <anchor moveWithCells="1">
                  <from>
                    <xdr:col>8</xdr:col>
                    <xdr:colOff>285750</xdr:colOff>
                    <xdr:row>146</xdr:row>
                    <xdr:rowOff>0</xdr:rowOff>
                  </from>
                  <to>
                    <xdr:col>8</xdr:col>
                    <xdr:colOff>514350</xdr:colOff>
                    <xdr:row>147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16" name="Check Box 378">
              <controlPr defaultSize="0" autoFill="0" autoLine="0" autoPict="0">
                <anchor moveWithCells="1">
                  <from>
                    <xdr:col>1</xdr:col>
                    <xdr:colOff>266700</xdr:colOff>
                    <xdr:row>77</xdr:row>
                    <xdr:rowOff>19050</xdr:rowOff>
                  </from>
                  <to>
                    <xdr:col>1</xdr:col>
                    <xdr:colOff>514350</xdr:colOff>
                    <xdr:row>77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r:id="rId17" name="Check Box 379">
              <controlPr defaultSize="0" autoFill="0" autoLine="0" autoPict="0">
                <anchor moveWithCells="1">
                  <from>
                    <xdr:col>3</xdr:col>
                    <xdr:colOff>266700</xdr:colOff>
                    <xdr:row>77</xdr:row>
                    <xdr:rowOff>19050</xdr:rowOff>
                  </from>
                  <to>
                    <xdr:col>3</xdr:col>
                    <xdr:colOff>514350</xdr:colOff>
                    <xdr:row>77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18" name="Check Box 380">
              <controlPr defaultSize="0" autoFill="0" autoLine="0" autoPict="0">
                <anchor moveWithCells="1">
                  <from>
                    <xdr:col>3</xdr:col>
                    <xdr:colOff>266700</xdr:colOff>
                    <xdr:row>80</xdr:row>
                    <xdr:rowOff>19050</xdr:rowOff>
                  </from>
                  <to>
                    <xdr:col>3</xdr:col>
                    <xdr:colOff>514350</xdr:colOff>
                    <xdr:row>80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19" name="Check Box 381">
              <controlPr defaultSize="0" autoFill="0" autoLine="0" autoPict="0">
                <anchor moveWithCells="1">
                  <from>
                    <xdr:col>1</xdr:col>
                    <xdr:colOff>266700</xdr:colOff>
                    <xdr:row>80</xdr:row>
                    <xdr:rowOff>19050</xdr:rowOff>
                  </from>
                  <to>
                    <xdr:col>1</xdr:col>
                    <xdr:colOff>514350</xdr:colOff>
                    <xdr:row>80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20" name="Check Box 426">
              <controlPr defaultSize="0" autoFill="0" autoLine="0" autoPict="0">
                <anchor moveWithCells="1">
                  <from>
                    <xdr:col>10</xdr:col>
                    <xdr:colOff>323850</xdr:colOff>
                    <xdr:row>170</xdr:row>
                    <xdr:rowOff>247650</xdr:rowOff>
                  </from>
                  <to>
                    <xdr:col>10</xdr:col>
                    <xdr:colOff>590550</xdr:colOff>
                    <xdr:row>172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r:id="rId21" name="Check Box 428">
              <controlPr defaultSize="0" autoFill="0" autoLine="0" autoPict="0">
                <anchor moveWithCells="1">
                  <from>
                    <xdr:col>10</xdr:col>
                    <xdr:colOff>323850</xdr:colOff>
                    <xdr:row>169</xdr:row>
                    <xdr:rowOff>476250</xdr:rowOff>
                  </from>
                  <to>
                    <xdr:col>10</xdr:col>
                    <xdr:colOff>590550</xdr:colOff>
                    <xdr:row>171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" r:id="rId22" name="Check Box 429">
              <controlPr defaultSize="0" autoFill="0" autoLine="0" autoPict="0">
                <anchor moveWithCells="1">
                  <from>
                    <xdr:col>10</xdr:col>
                    <xdr:colOff>323850</xdr:colOff>
                    <xdr:row>172</xdr:row>
                    <xdr:rowOff>247650</xdr:rowOff>
                  </from>
                  <to>
                    <xdr:col>10</xdr:col>
                    <xdr:colOff>590550</xdr:colOff>
                    <xdr:row>174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r:id="rId23" name="Check Box 430">
              <controlPr defaultSize="0" autoFill="0" autoLine="0" autoPict="0">
                <anchor moveWithCells="1">
                  <from>
                    <xdr:col>10</xdr:col>
                    <xdr:colOff>323850</xdr:colOff>
                    <xdr:row>175</xdr:row>
                    <xdr:rowOff>371475</xdr:rowOff>
                  </from>
                  <to>
                    <xdr:col>10</xdr:col>
                    <xdr:colOff>590550</xdr:colOff>
                    <xdr:row>177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" r:id="rId24" name="Check Box 431">
              <controlPr defaultSize="0" autoFill="0" autoLine="0" autoPict="0">
                <anchor moveWithCells="1">
                  <from>
                    <xdr:col>10</xdr:col>
                    <xdr:colOff>323850</xdr:colOff>
                    <xdr:row>173</xdr:row>
                    <xdr:rowOff>228600</xdr:rowOff>
                  </from>
                  <to>
                    <xdr:col>10</xdr:col>
                    <xdr:colOff>590550</xdr:colOff>
                    <xdr:row>175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" r:id="rId25" name="Check Box 432">
              <controlPr defaultSize="0" autoFill="0" autoLine="0" autoPict="0">
                <anchor moveWithCells="1">
                  <from>
                    <xdr:col>10</xdr:col>
                    <xdr:colOff>323850</xdr:colOff>
                    <xdr:row>171</xdr:row>
                    <xdr:rowOff>209550</xdr:rowOff>
                  </from>
                  <to>
                    <xdr:col>10</xdr:col>
                    <xdr:colOff>590550</xdr:colOff>
                    <xdr:row>173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26" name="Check Box 7">
              <controlPr defaultSize="0" autoFill="0" autoLine="0" autoPict="0">
                <anchor moveWithCells="1">
                  <from>
                    <xdr:col>8</xdr:col>
                    <xdr:colOff>76200</xdr:colOff>
                    <xdr:row>250</xdr:row>
                    <xdr:rowOff>57150</xdr:rowOff>
                  </from>
                  <to>
                    <xdr:col>8</xdr:col>
                    <xdr:colOff>323850</xdr:colOff>
                    <xdr:row>251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27" name="Check Box 8">
              <controlPr defaultSize="0" autoFill="0" autoLine="0" autoPict="0">
                <anchor moveWithCells="1">
                  <from>
                    <xdr:col>10</xdr:col>
                    <xdr:colOff>19050</xdr:colOff>
                    <xdr:row>250</xdr:row>
                    <xdr:rowOff>57150</xdr:rowOff>
                  </from>
                  <to>
                    <xdr:col>10</xdr:col>
                    <xdr:colOff>323850</xdr:colOff>
                    <xdr:row>251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8" name="Check Box 59">
              <controlPr defaultSize="0" autoFill="0" autoLine="0" autoPict="0">
                <anchor moveWithCells="1">
                  <from>
                    <xdr:col>10</xdr:col>
                    <xdr:colOff>19050</xdr:colOff>
                    <xdr:row>255</xdr:row>
                    <xdr:rowOff>19050</xdr:rowOff>
                  </from>
                  <to>
                    <xdr:col>10</xdr:col>
                    <xdr:colOff>295275</xdr:colOff>
                    <xdr:row>255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9" name="Check Box 61">
              <controlPr defaultSize="0" autoFill="0" autoLine="0" autoPict="0">
                <anchor moveWithCells="1">
                  <from>
                    <xdr:col>10</xdr:col>
                    <xdr:colOff>19050</xdr:colOff>
                    <xdr:row>258</xdr:row>
                    <xdr:rowOff>38100</xdr:rowOff>
                  </from>
                  <to>
                    <xdr:col>10</xdr:col>
                    <xdr:colOff>295275</xdr:colOff>
                    <xdr:row>258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0" name="Check Box 63">
              <controlPr defaultSize="0" autoFill="0" autoLine="0" autoPict="0">
                <anchor moveWithCells="1">
                  <from>
                    <xdr:col>10</xdr:col>
                    <xdr:colOff>19050</xdr:colOff>
                    <xdr:row>259</xdr:row>
                    <xdr:rowOff>0</xdr:rowOff>
                  </from>
                  <to>
                    <xdr:col>10</xdr:col>
                    <xdr:colOff>285750</xdr:colOff>
                    <xdr:row>260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31" name="Check Box 99">
              <controlPr defaultSize="0" autoFill="0" autoLine="0" autoPict="0">
                <anchor moveWithCells="1">
                  <from>
                    <xdr:col>10</xdr:col>
                    <xdr:colOff>19050</xdr:colOff>
                    <xdr:row>261</xdr:row>
                    <xdr:rowOff>0</xdr:rowOff>
                  </from>
                  <to>
                    <xdr:col>10</xdr:col>
                    <xdr:colOff>285750</xdr:colOff>
                    <xdr:row>261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32" name="Check Box 214">
              <controlPr defaultSize="0" autoFill="0" autoLine="0" autoPict="0">
                <anchor moveWithCells="1">
                  <from>
                    <xdr:col>10</xdr:col>
                    <xdr:colOff>19050</xdr:colOff>
                    <xdr:row>262</xdr:row>
                    <xdr:rowOff>57150</xdr:rowOff>
                  </from>
                  <to>
                    <xdr:col>10</xdr:col>
                    <xdr:colOff>295275</xdr:colOff>
                    <xdr:row>262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33" name="Check Box 216">
              <controlPr defaultSize="0" autoFill="0" autoLine="0" autoPict="0">
                <anchor moveWithCells="1">
                  <from>
                    <xdr:col>10</xdr:col>
                    <xdr:colOff>19050</xdr:colOff>
                    <xdr:row>263</xdr:row>
                    <xdr:rowOff>57150</xdr:rowOff>
                  </from>
                  <to>
                    <xdr:col>10</xdr:col>
                    <xdr:colOff>295275</xdr:colOff>
                    <xdr:row>264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34" name="Check Box 218">
              <controlPr defaultSize="0" autoFill="0" autoLine="0" autoPict="0">
                <anchor moveWithCells="1">
                  <from>
                    <xdr:col>10</xdr:col>
                    <xdr:colOff>19050</xdr:colOff>
                    <xdr:row>264</xdr:row>
                    <xdr:rowOff>28575</xdr:rowOff>
                  </from>
                  <to>
                    <xdr:col>10</xdr:col>
                    <xdr:colOff>285750</xdr:colOff>
                    <xdr:row>265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35" name="Check Box 220">
              <controlPr defaultSize="0" autoFill="0" autoLine="0" autoPict="0">
                <anchor moveWithCells="1">
                  <from>
                    <xdr:col>10</xdr:col>
                    <xdr:colOff>19050</xdr:colOff>
                    <xdr:row>265</xdr:row>
                    <xdr:rowOff>28575</xdr:rowOff>
                  </from>
                  <to>
                    <xdr:col>10</xdr:col>
                    <xdr:colOff>285750</xdr:colOff>
                    <xdr:row>266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36" name="Check Box 222">
              <controlPr defaultSize="0" autoFill="0" autoLine="0" autoPict="0">
                <anchor moveWithCells="1">
                  <from>
                    <xdr:col>10</xdr:col>
                    <xdr:colOff>19050</xdr:colOff>
                    <xdr:row>266</xdr:row>
                    <xdr:rowOff>19050</xdr:rowOff>
                  </from>
                  <to>
                    <xdr:col>10</xdr:col>
                    <xdr:colOff>285750</xdr:colOff>
                    <xdr:row>266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37" name="Check Box 224">
              <controlPr defaultSize="0" autoFill="0" autoLine="0" autoPict="0">
                <anchor moveWithCells="1">
                  <from>
                    <xdr:col>10</xdr:col>
                    <xdr:colOff>19050</xdr:colOff>
                    <xdr:row>256</xdr:row>
                    <xdr:rowOff>57150</xdr:rowOff>
                  </from>
                  <to>
                    <xdr:col>10</xdr:col>
                    <xdr:colOff>295275</xdr:colOff>
                    <xdr:row>256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38" name="Check Box 225">
              <controlPr defaultSize="0" autoFill="0" autoLine="0" autoPict="0">
                <anchor moveWithCells="1">
                  <from>
                    <xdr:col>10</xdr:col>
                    <xdr:colOff>19050</xdr:colOff>
                    <xdr:row>257</xdr:row>
                    <xdr:rowOff>57150</xdr:rowOff>
                  </from>
                  <to>
                    <xdr:col>10</xdr:col>
                    <xdr:colOff>285750</xdr:colOff>
                    <xdr:row>257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39" name="Check Box 320">
              <controlPr defaultSize="0" autoFill="0" autoLine="0" autoPict="0">
                <anchor moveWithCells="1">
                  <from>
                    <xdr:col>10</xdr:col>
                    <xdr:colOff>19050</xdr:colOff>
                    <xdr:row>260</xdr:row>
                    <xdr:rowOff>57150</xdr:rowOff>
                  </from>
                  <to>
                    <xdr:col>10</xdr:col>
                    <xdr:colOff>285750</xdr:colOff>
                    <xdr:row>261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40" name="Check Box 422">
              <controlPr defaultSize="0" autoFill="0" autoLine="0" autoPict="0">
                <anchor moveWithCells="1">
                  <from>
                    <xdr:col>8</xdr:col>
                    <xdr:colOff>76200</xdr:colOff>
                    <xdr:row>280</xdr:row>
                    <xdr:rowOff>19050</xdr:rowOff>
                  </from>
                  <to>
                    <xdr:col>8</xdr:col>
                    <xdr:colOff>323850</xdr:colOff>
                    <xdr:row>280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41" name="Check Box 423">
              <controlPr defaultSize="0" autoFill="0" autoLine="0" autoPict="0">
                <anchor moveWithCells="1">
                  <from>
                    <xdr:col>10</xdr:col>
                    <xdr:colOff>19050</xdr:colOff>
                    <xdr:row>280</xdr:row>
                    <xdr:rowOff>19050</xdr:rowOff>
                  </from>
                  <to>
                    <xdr:col>10</xdr:col>
                    <xdr:colOff>285750</xdr:colOff>
                    <xdr:row>280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0" r:id="rId42" name="Check Box 376">
              <controlPr defaultSize="0" autoFill="0" autoLine="0" autoPict="0">
                <anchor moveWithCells="1">
                  <from>
                    <xdr:col>8</xdr:col>
                    <xdr:colOff>76200</xdr:colOff>
                    <xdr:row>284</xdr:row>
                    <xdr:rowOff>57150</xdr:rowOff>
                  </from>
                  <to>
                    <xdr:col>8</xdr:col>
                    <xdr:colOff>323850</xdr:colOff>
                    <xdr:row>285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43" name="Check Box 377">
              <controlPr defaultSize="0" autoFill="0" autoLine="0" autoPict="0">
                <anchor moveWithCells="1">
                  <from>
                    <xdr:col>10</xdr:col>
                    <xdr:colOff>19050</xdr:colOff>
                    <xdr:row>284</xdr:row>
                    <xdr:rowOff>57150</xdr:rowOff>
                  </from>
                  <to>
                    <xdr:col>10</xdr:col>
                    <xdr:colOff>323850</xdr:colOff>
                    <xdr:row>285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r:id="rId44" name="Check Box 433">
              <controlPr defaultSize="0" autoFill="0" autoLine="0" autoPict="0">
                <anchor moveWithCells="1">
                  <from>
                    <xdr:col>10</xdr:col>
                    <xdr:colOff>323850</xdr:colOff>
                    <xdr:row>175</xdr:row>
                    <xdr:rowOff>57150</xdr:rowOff>
                  </from>
                  <to>
                    <xdr:col>10</xdr:col>
                    <xdr:colOff>590550</xdr:colOff>
                    <xdr:row>175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45" name="Check Box 338">
              <controlPr defaultSize="0" autoFill="0" autoLine="0" autoPict="0">
                <anchor moveWithCells="1">
                  <from>
                    <xdr:col>10</xdr:col>
                    <xdr:colOff>323850</xdr:colOff>
                    <xdr:row>181</xdr:row>
                    <xdr:rowOff>0</xdr:rowOff>
                  </from>
                  <to>
                    <xdr:col>10</xdr:col>
                    <xdr:colOff>590550</xdr:colOff>
                    <xdr:row>182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" r:id="rId46" name="Check Box 339">
              <controlPr defaultSize="0" autoFill="0" autoLine="0" autoPict="0">
                <anchor moveWithCells="1">
                  <from>
                    <xdr:col>10</xdr:col>
                    <xdr:colOff>323850</xdr:colOff>
                    <xdr:row>181</xdr:row>
                    <xdr:rowOff>247650</xdr:rowOff>
                  </from>
                  <to>
                    <xdr:col>10</xdr:col>
                    <xdr:colOff>590550</xdr:colOff>
                    <xdr:row>182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47" name="Check Box 340">
              <controlPr defaultSize="0" autoFill="0" autoLine="0" autoPict="0">
                <anchor moveWithCells="1">
                  <from>
                    <xdr:col>10</xdr:col>
                    <xdr:colOff>333375</xdr:colOff>
                    <xdr:row>182</xdr:row>
                    <xdr:rowOff>304800</xdr:rowOff>
                  </from>
                  <to>
                    <xdr:col>10</xdr:col>
                    <xdr:colOff>590550</xdr:colOff>
                    <xdr:row>184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48" name="Check Box 341">
              <controlPr defaultSize="0" autoFill="0" autoLine="0" autoPict="0">
                <anchor moveWithCells="1">
                  <from>
                    <xdr:col>10</xdr:col>
                    <xdr:colOff>333375</xdr:colOff>
                    <xdr:row>184</xdr:row>
                    <xdr:rowOff>0</xdr:rowOff>
                  </from>
                  <to>
                    <xdr:col>10</xdr:col>
                    <xdr:colOff>590550</xdr:colOff>
                    <xdr:row>185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" r:id="rId49" name="Check Box 434">
              <controlPr defaultSize="0" autoFill="0" autoLine="0" autoPict="0">
                <anchor moveWithCells="1">
                  <from>
                    <xdr:col>10</xdr:col>
                    <xdr:colOff>333375</xdr:colOff>
                    <xdr:row>184</xdr:row>
                    <xdr:rowOff>247650</xdr:rowOff>
                  </from>
                  <to>
                    <xdr:col>10</xdr:col>
                    <xdr:colOff>590550</xdr:colOff>
                    <xdr:row>186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50" name="Check Box 336">
              <controlPr defaultSize="0" autoFill="0" autoLine="0" autoPict="0">
                <anchor moveWithCells="1">
                  <from>
                    <xdr:col>10</xdr:col>
                    <xdr:colOff>323850</xdr:colOff>
                    <xdr:row>179</xdr:row>
                    <xdr:rowOff>19050</xdr:rowOff>
                  </from>
                  <to>
                    <xdr:col>10</xdr:col>
                    <xdr:colOff>590550</xdr:colOff>
                    <xdr:row>179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51" name="Check Box 337">
              <controlPr defaultSize="0" autoFill="0" autoLine="0" autoPict="0">
                <anchor moveWithCells="1">
                  <from>
                    <xdr:col>10</xdr:col>
                    <xdr:colOff>323850</xdr:colOff>
                    <xdr:row>179</xdr:row>
                    <xdr:rowOff>247650</xdr:rowOff>
                  </from>
                  <to>
                    <xdr:col>10</xdr:col>
                    <xdr:colOff>590550</xdr:colOff>
                    <xdr:row>181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" r:id="rId52" name="Check Box 436">
              <controlPr defaultSize="0" autoFill="0" autoLine="0" autoPict="0">
                <anchor moveWithCells="1">
                  <from>
                    <xdr:col>10</xdr:col>
                    <xdr:colOff>323850</xdr:colOff>
                    <xdr:row>189</xdr:row>
                    <xdr:rowOff>19050</xdr:rowOff>
                  </from>
                  <to>
                    <xdr:col>10</xdr:col>
                    <xdr:colOff>590550</xdr:colOff>
                    <xdr:row>189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" r:id="rId53" name="Check Box 437">
              <controlPr defaultSize="0" autoFill="0" autoLine="0" autoPict="0">
                <anchor moveWithCells="1">
                  <from>
                    <xdr:col>10</xdr:col>
                    <xdr:colOff>323850</xdr:colOff>
                    <xdr:row>190</xdr:row>
                    <xdr:rowOff>19050</xdr:rowOff>
                  </from>
                  <to>
                    <xdr:col>10</xdr:col>
                    <xdr:colOff>590550</xdr:colOff>
                    <xdr:row>190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" r:id="rId54" name="Check Box 438">
              <controlPr defaultSize="0" autoFill="0" autoLine="0" autoPict="0">
                <anchor moveWithCells="1">
                  <from>
                    <xdr:col>10</xdr:col>
                    <xdr:colOff>323850</xdr:colOff>
                    <xdr:row>191</xdr:row>
                    <xdr:rowOff>19050</xdr:rowOff>
                  </from>
                  <to>
                    <xdr:col>10</xdr:col>
                    <xdr:colOff>590550</xdr:colOff>
                    <xdr:row>191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" r:id="rId55" name="Check Box 435">
              <controlPr defaultSize="0" autoFill="0" autoLine="0" autoPict="0">
                <anchor moveWithCells="1">
                  <from>
                    <xdr:col>10</xdr:col>
                    <xdr:colOff>323850</xdr:colOff>
                    <xdr:row>188</xdr:row>
                    <xdr:rowOff>19050</xdr:rowOff>
                  </from>
                  <to>
                    <xdr:col>10</xdr:col>
                    <xdr:colOff>590550</xdr:colOff>
                    <xdr:row>188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r:id="rId56" name="Check Box 439">
              <controlPr defaultSize="0" autoFill="0" autoLine="0" autoPict="0">
                <anchor moveWithCells="1">
                  <from>
                    <xdr:col>10</xdr:col>
                    <xdr:colOff>323850</xdr:colOff>
                    <xdr:row>198</xdr:row>
                    <xdr:rowOff>19050</xdr:rowOff>
                  </from>
                  <to>
                    <xdr:col>10</xdr:col>
                    <xdr:colOff>590550</xdr:colOff>
                    <xdr:row>198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" r:id="rId57" name="Check Box 440">
              <controlPr defaultSize="0" autoFill="0" autoLine="0" autoPict="0">
                <anchor moveWithCells="1">
                  <from>
                    <xdr:col>10</xdr:col>
                    <xdr:colOff>323850</xdr:colOff>
                    <xdr:row>199</xdr:row>
                    <xdr:rowOff>19050</xdr:rowOff>
                  </from>
                  <to>
                    <xdr:col>10</xdr:col>
                    <xdr:colOff>590550</xdr:colOff>
                    <xdr:row>199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" r:id="rId58" name="Check Box 441">
              <controlPr defaultSize="0" autoFill="0" autoLine="0" autoPict="0">
                <anchor moveWithCells="1">
                  <from>
                    <xdr:col>10</xdr:col>
                    <xdr:colOff>323850</xdr:colOff>
                    <xdr:row>200</xdr:row>
                    <xdr:rowOff>19050</xdr:rowOff>
                  </from>
                  <to>
                    <xdr:col>10</xdr:col>
                    <xdr:colOff>590550</xdr:colOff>
                    <xdr:row>200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59" name="Check Box 442">
              <controlPr defaultSize="0" autoFill="0" autoLine="0" autoPict="0">
                <anchor moveWithCells="1">
                  <from>
                    <xdr:col>10</xdr:col>
                    <xdr:colOff>323850</xdr:colOff>
                    <xdr:row>203</xdr:row>
                    <xdr:rowOff>19050</xdr:rowOff>
                  </from>
                  <to>
                    <xdr:col>10</xdr:col>
                    <xdr:colOff>590550</xdr:colOff>
                    <xdr:row>203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60" name="Check Box 443">
              <controlPr defaultSize="0" autoFill="0" autoLine="0" autoPict="0">
                <anchor moveWithCells="1">
                  <from>
                    <xdr:col>10</xdr:col>
                    <xdr:colOff>323850</xdr:colOff>
                    <xdr:row>204</xdr:row>
                    <xdr:rowOff>19050</xdr:rowOff>
                  </from>
                  <to>
                    <xdr:col>10</xdr:col>
                    <xdr:colOff>590550</xdr:colOff>
                    <xdr:row>204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61" name="Check Box 444">
              <controlPr defaultSize="0" autoFill="0" autoLine="0" autoPict="0">
                <anchor moveWithCells="1">
                  <from>
                    <xdr:col>10</xdr:col>
                    <xdr:colOff>323850</xdr:colOff>
                    <xdr:row>205</xdr:row>
                    <xdr:rowOff>19050</xdr:rowOff>
                  </from>
                  <to>
                    <xdr:col>10</xdr:col>
                    <xdr:colOff>590550</xdr:colOff>
                    <xdr:row>205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62" name="Check Box 445">
              <controlPr defaultSize="0" autoFill="0" autoLine="0" autoPict="0">
                <anchor moveWithCells="1">
                  <from>
                    <xdr:col>10</xdr:col>
                    <xdr:colOff>323850</xdr:colOff>
                    <xdr:row>206</xdr:row>
                    <xdr:rowOff>19050</xdr:rowOff>
                  </from>
                  <to>
                    <xdr:col>10</xdr:col>
                    <xdr:colOff>590550</xdr:colOff>
                    <xdr:row>206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63" name="Check Box 446">
              <controlPr defaultSize="0" autoFill="0" autoLine="0" autoPict="0">
                <anchor moveWithCells="1">
                  <from>
                    <xdr:col>10</xdr:col>
                    <xdr:colOff>323850</xdr:colOff>
                    <xdr:row>210</xdr:row>
                    <xdr:rowOff>19050</xdr:rowOff>
                  </from>
                  <to>
                    <xdr:col>10</xdr:col>
                    <xdr:colOff>590550</xdr:colOff>
                    <xdr:row>210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64" name="Check Box 447">
              <controlPr defaultSize="0" autoFill="0" autoLine="0" autoPict="0">
                <anchor moveWithCells="1">
                  <from>
                    <xdr:col>10</xdr:col>
                    <xdr:colOff>323850</xdr:colOff>
                    <xdr:row>211</xdr:row>
                    <xdr:rowOff>19050</xdr:rowOff>
                  </from>
                  <to>
                    <xdr:col>10</xdr:col>
                    <xdr:colOff>590550</xdr:colOff>
                    <xdr:row>211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65" name="Check Box 448">
              <controlPr defaultSize="0" autoFill="0" autoLine="0" autoPict="0">
                <anchor moveWithCells="1">
                  <from>
                    <xdr:col>10</xdr:col>
                    <xdr:colOff>323850</xdr:colOff>
                    <xdr:row>212</xdr:row>
                    <xdr:rowOff>19050</xdr:rowOff>
                  </from>
                  <to>
                    <xdr:col>10</xdr:col>
                    <xdr:colOff>590550</xdr:colOff>
                    <xdr:row>212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66" name="Check Box 449">
              <controlPr defaultSize="0" autoFill="0" autoLine="0" autoPict="0">
                <anchor moveWithCells="1">
                  <from>
                    <xdr:col>10</xdr:col>
                    <xdr:colOff>323850</xdr:colOff>
                    <xdr:row>213</xdr:row>
                    <xdr:rowOff>19050</xdr:rowOff>
                  </from>
                  <to>
                    <xdr:col>10</xdr:col>
                    <xdr:colOff>590550</xdr:colOff>
                    <xdr:row>213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67" name="Check Box 450">
              <controlPr defaultSize="0" autoFill="0" autoLine="0" autoPict="0">
                <anchor moveWithCells="1">
                  <from>
                    <xdr:col>10</xdr:col>
                    <xdr:colOff>323850</xdr:colOff>
                    <xdr:row>214</xdr:row>
                    <xdr:rowOff>19050</xdr:rowOff>
                  </from>
                  <to>
                    <xdr:col>10</xdr:col>
                    <xdr:colOff>590550</xdr:colOff>
                    <xdr:row>214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68" name="Check Box 451">
              <controlPr defaultSize="0" autoFill="0" autoLine="0" autoPict="0">
                <anchor moveWithCells="1">
                  <from>
                    <xdr:col>10</xdr:col>
                    <xdr:colOff>323850</xdr:colOff>
                    <xdr:row>215</xdr:row>
                    <xdr:rowOff>19050</xdr:rowOff>
                  </from>
                  <to>
                    <xdr:col>10</xdr:col>
                    <xdr:colOff>590550</xdr:colOff>
                    <xdr:row>215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69" name="Check Box 452">
              <controlPr defaultSize="0" autoFill="0" autoLine="0" autoPict="0">
                <anchor moveWithCells="1">
                  <from>
                    <xdr:col>10</xdr:col>
                    <xdr:colOff>323850</xdr:colOff>
                    <xdr:row>216</xdr:row>
                    <xdr:rowOff>19050</xdr:rowOff>
                  </from>
                  <to>
                    <xdr:col>10</xdr:col>
                    <xdr:colOff>590550</xdr:colOff>
                    <xdr:row>216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70" name="Check Box 453">
              <controlPr defaultSize="0" autoFill="0" autoLine="0" autoPict="0">
                <anchor moveWithCells="1">
                  <from>
                    <xdr:col>10</xdr:col>
                    <xdr:colOff>323850</xdr:colOff>
                    <xdr:row>217</xdr:row>
                    <xdr:rowOff>19050</xdr:rowOff>
                  </from>
                  <to>
                    <xdr:col>10</xdr:col>
                    <xdr:colOff>590550</xdr:colOff>
                    <xdr:row>217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71" name="Check Box 454">
              <controlPr defaultSize="0" autoFill="0" autoLine="0" autoPict="0">
                <anchor moveWithCells="1">
                  <from>
                    <xdr:col>10</xdr:col>
                    <xdr:colOff>323850</xdr:colOff>
                    <xdr:row>221</xdr:row>
                    <xdr:rowOff>19050</xdr:rowOff>
                  </from>
                  <to>
                    <xdr:col>10</xdr:col>
                    <xdr:colOff>590550</xdr:colOff>
                    <xdr:row>221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72" name="Check Box 455">
              <controlPr defaultSize="0" autoFill="0" autoLine="0" autoPict="0">
                <anchor moveWithCells="1">
                  <from>
                    <xdr:col>10</xdr:col>
                    <xdr:colOff>323850</xdr:colOff>
                    <xdr:row>222</xdr:row>
                    <xdr:rowOff>19050</xdr:rowOff>
                  </from>
                  <to>
                    <xdr:col>10</xdr:col>
                    <xdr:colOff>590550</xdr:colOff>
                    <xdr:row>222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73" name="Check Box 456">
              <controlPr defaultSize="0" autoFill="0" autoLine="0" autoPict="0">
                <anchor moveWithCells="1">
                  <from>
                    <xdr:col>10</xdr:col>
                    <xdr:colOff>323850</xdr:colOff>
                    <xdr:row>223</xdr:row>
                    <xdr:rowOff>19050</xdr:rowOff>
                  </from>
                  <to>
                    <xdr:col>10</xdr:col>
                    <xdr:colOff>590550</xdr:colOff>
                    <xdr:row>223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74" name="Check Box 457">
              <controlPr defaultSize="0" autoFill="0" autoLine="0" autoPict="0">
                <anchor moveWithCells="1">
                  <from>
                    <xdr:col>10</xdr:col>
                    <xdr:colOff>323850</xdr:colOff>
                    <xdr:row>224</xdr:row>
                    <xdr:rowOff>19050</xdr:rowOff>
                  </from>
                  <to>
                    <xdr:col>10</xdr:col>
                    <xdr:colOff>590550</xdr:colOff>
                    <xdr:row>224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75" name="Check Box 458">
              <controlPr defaultSize="0" autoFill="0" autoLine="0" autoPict="0">
                <anchor moveWithCells="1">
                  <from>
                    <xdr:col>10</xdr:col>
                    <xdr:colOff>323850</xdr:colOff>
                    <xdr:row>225</xdr:row>
                    <xdr:rowOff>19050</xdr:rowOff>
                  </from>
                  <to>
                    <xdr:col>10</xdr:col>
                    <xdr:colOff>590550</xdr:colOff>
                    <xdr:row>225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76" name="Check Box 459">
              <controlPr defaultSize="0" autoFill="0" autoLine="0" autoPict="0">
                <anchor moveWithCells="1">
                  <from>
                    <xdr:col>10</xdr:col>
                    <xdr:colOff>323850</xdr:colOff>
                    <xdr:row>226</xdr:row>
                    <xdr:rowOff>19050</xdr:rowOff>
                  </from>
                  <to>
                    <xdr:col>10</xdr:col>
                    <xdr:colOff>590550</xdr:colOff>
                    <xdr:row>226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77" name="Check Box 460">
              <controlPr defaultSize="0" autoFill="0" autoLine="0" autoPict="0">
                <anchor moveWithCells="1">
                  <from>
                    <xdr:col>6</xdr:col>
                    <xdr:colOff>590550</xdr:colOff>
                    <xdr:row>232</xdr:row>
                    <xdr:rowOff>19050</xdr:rowOff>
                  </from>
                  <to>
                    <xdr:col>7</xdr:col>
                    <xdr:colOff>95250</xdr:colOff>
                    <xdr:row>233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78" name="Check Box 463">
              <controlPr defaultSize="0" autoFill="0" autoLine="0" autoPict="0">
                <anchor moveWithCells="1">
                  <from>
                    <xdr:col>6</xdr:col>
                    <xdr:colOff>590550</xdr:colOff>
                    <xdr:row>233</xdr:row>
                    <xdr:rowOff>19050</xdr:rowOff>
                  </from>
                  <to>
                    <xdr:col>7</xdr:col>
                    <xdr:colOff>95250</xdr:colOff>
                    <xdr:row>234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79" name="Check Box 464">
              <controlPr defaultSize="0" autoFill="0" autoLine="0" autoPict="0">
                <anchor moveWithCells="1">
                  <from>
                    <xdr:col>6</xdr:col>
                    <xdr:colOff>590550</xdr:colOff>
                    <xdr:row>234</xdr:row>
                    <xdr:rowOff>19050</xdr:rowOff>
                  </from>
                  <to>
                    <xdr:col>7</xdr:col>
                    <xdr:colOff>95250</xdr:colOff>
                    <xdr:row>234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80" name="Check Box 465">
              <controlPr defaultSize="0" autoFill="0" autoLine="0" autoPict="0">
                <anchor moveWithCells="1">
                  <from>
                    <xdr:col>6</xdr:col>
                    <xdr:colOff>590550</xdr:colOff>
                    <xdr:row>235</xdr:row>
                    <xdr:rowOff>19050</xdr:rowOff>
                  </from>
                  <to>
                    <xdr:col>7</xdr:col>
                    <xdr:colOff>95250</xdr:colOff>
                    <xdr:row>236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81" name="Check Box 466">
              <controlPr defaultSize="0" autoFill="0" autoLine="0" autoPict="0">
                <anchor moveWithCells="1">
                  <from>
                    <xdr:col>6</xdr:col>
                    <xdr:colOff>590550</xdr:colOff>
                    <xdr:row>236</xdr:row>
                    <xdr:rowOff>19050</xdr:rowOff>
                  </from>
                  <to>
                    <xdr:col>7</xdr:col>
                    <xdr:colOff>95250</xdr:colOff>
                    <xdr:row>237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82" name="Check Box 467">
              <controlPr defaultSize="0" autoFill="0" autoLine="0" autoPict="0">
                <anchor moveWithCells="1">
                  <from>
                    <xdr:col>8</xdr:col>
                    <xdr:colOff>590550</xdr:colOff>
                    <xdr:row>232</xdr:row>
                    <xdr:rowOff>19050</xdr:rowOff>
                  </from>
                  <to>
                    <xdr:col>9</xdr:col>
                    <xdr:colOff>95250</xdr:colOff>
                    <xdr:row>233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83" name="Check Box 468">
              <controlPr defaultSize="0" autoFill="0" autoLine="0" autoPict="0">
                <anchor moveWithCells="1">
                  <from>
                    <xdr:col>8</xdr:col>
                    <xdr:colOff>590550</xdr:colOff>
                    <xdr:row>233</xdr:row>
                    <xdr:rowOff>19050</xdr:rowOff>
                  </from>
                  <to>
                    <xdr:col>9</xdr:col>
                    <xdr:colOff>95250</xdr:colOff>
                    <xdr:row>234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84" name="Check Box 469">
              <controlPr defaultSize="0" autoFill="0" autoLine="0" autoPict="0">
                <anchor moveWithCells="1">
                  <from>
                    <xdr:col>8</xdr:col>
                    <xdr:colOff>590550</xdr:colOff>
                    <xdr:row>234</xdr:row>
                    <xdr:rowOff>19050</xdr:rowOff>
                  </from>
                  <to>
                    <xdr:col>9</xdr:col>
                    <xdr:colOff>95250</xdr:colOff>
                    <xdr:row>234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85" name="Check Box 470">
              <controlPr defaultSize="0" autoFill="0" autoLine="0" autoPict="0">
                <anchor moveWithCells="1">
                  <from>
                    <xdr:col>8</xdr:col>
                    <xdr:colOff>590550</xdr:colOff>
                    <xdr:row>235</xdr:row>
                    <xdr:rowOff>19050</xdr:rowOff>
                  </from>
                  <to>
                    <xdr:col>9</xdr:col>
                    <xdr:colOff>95250</xdr:colOff>
                    <xdr:row>236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86" name="Check Box 471">
              <controlPr defaultSize="0" autoFill="0" autoLine="0" autoPict="0">
                <anchor moveWithCells="1">
                  <from>
                    <xdr:col>8</xdr:col>
                    <xdr:colOff>590550</xdr:colOff>
                    <xdr:row>236</xdr:row>
                    <xdr:rowOff>19050</xdr:rowOff>
                  </from>
                  <to>
                    <xdr:col>9</xdr:col>
                    <xdr:colOff>95250</xdr:colOff>
                    <xdr:row>237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87" name="Check Box 472">
              <controlPr defaultSize="0" autoFill="0" autoLine="0" autoPict="0">
                <anchor moveWithCells="1">
                  <from>
                    <xdr:col>5</xdr:col>
                    <xdr:colOff>409575</xdr:colOff>
                    <xdr:row>232</xdr:row>
                    <xdr:rowOff>19050</xdr:rowOff>
                  </from>
                  <to>
                    <xdr:col>5</xdr:col>
                    <xdr:colOff>666750</xdr:colOff>
                    <xdr:row>233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88" name="Check Box 473">
              <controlPr defaultSize="0" autoFill="0" autoLine="0" autoPict="0">
                <anchor moveWithCells="1">
                  <from>
                    <xdr:col>5</xdr:col>
                    <xdr:colOff>409575</xdr:colOff>
                    <xdr:row>233</xdr:row>
                    <xdr:rowOff>19050</xdr:rowOff>
                  </from>
                  <to>
                    <xdr:col>5</xdr:col>
                    <xdr:colOff>666750</xdr:colOff>
                    <xdr:row>234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89" name="Check Box 474">
              <controlPr defaultSize="0" autoFill="0" autoLine="0" autoPict="0">
                <anchor moveWithCells="1">
                  <from>
                    <xdr:col>5</xdr:col>
                    <xdr:colOff>409575</xdr:colOff>
                    <xdr:row>234</xdr:row>
                    <xdr:rowOff>19050</xdr:rowOff>
                  </from>
                  <to>
                    <xdr:col>5</xdr:col>
                    <xdr:colOff>666750</xdr:colOff>
                    <xdr:row>234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90" name="Check Box 475">
              <controlPr defaultSize="0" autoFill="0" autoLine="0" autoPict="0">
                <anchor moveWithCells="1">
                  <from>
                    <xdr:col>5</xdr:col>
                    <xdr:colOff>409575</xdr:colOff>
                    <xdr:row>235</xdr:row>
                    <xdr:rowOff>19050</xdr:rowOff>
                  </from>
                  <to>
                    <xdr:col>5</xdr:col>
                    <xdr:colOff>666750</xdr:colOff>
                    <xdr:row>236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91" name="Check Box 476">
              <controlPr defaultSize="0" autoFill="0" autoLine="0" autoPict="0">
                <anchor moveWithCells="1">
                  <from>
                    <xdr:col>5</xdr:col>
                    <xdr:colOff>409575</xdr:colOff>
                    <xdr:row>236</xdr:row>
                    <xdr:rowOff>19050</xdr:rowOff>
                  </from>
                  <to>
                    <xdr:col>5</xdr:col>
                    <xdr:colOff>666750</xdr:colOff>
                    <xdr:row>237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92" name="Check Box 477">
              <controlPr defaultSize="0" autoFill="0" autoLine="0" autoPict="0">
                <anchor moveWithCells="1">
                  <from>
                    <xdr:col>6</xdr:col>
                    <xdr:colOff>590550</xdr:colOff>
                    <xdr:row>237</xdr:row>
                    <xdr:rowOff>104775</xdr:rowOff>
                  </from>
                  <to>
                    <xdr:col>7</xdr:col>
                    <xdr:colOff>95250</xdr:colOff>
                    <xdr:row>238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93" name="Check Box 479">
              <controlPr defaultSize="0" autoFill="0" autoLine="0" autoPict="0">
                <anchor moveWithCells="1">
                  <from>
                    <xdr:col>5</xdr:col>
                    <xdr:colOff>409575</xdr:colOff>
                    <xdr:row>237</xdr:row>
                    <xdr:rowOff>104775</xdr:rowOff>
                  </from>
                  <to>
                    <xdr:col>5</xdr:col>
                    <xdr:colOff>666750</xdr:colOff>
                    <xdr:row>238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94" name="Check Box 487">
              <controlPr defaultSize="0" autoFill="0" autoLine="0" autoPict="0">
                <anchor moveWithCells="1">
                  <from>
                    <xdr:col>10</xdr:col>
                    <xdr:colOff>19050</xdr:colOff>
                    <xdr:row>271</xdr:row>
                    <xdr:rowOff>19050</xdr:rowOff>
                  </from>
                  <to>
                    <xdr:col>10</xdr:col>
                    <xdr:colOff>295275</xdr:colOff>
                    <xdr:row>271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95" name="Check Box 488">
              <controlPr defaultSize="0" autoFill="0" autoLine="0" autoPict="0">
                <anchor moveWithCells="1">
                  <from>
                    <xdr:col>10</xdr:col>
                    <xdr:colOff>19050</xdr:colOff>
                    <xdr:row>272</xdr:row>
                    <xdr:rowOff>19050</xdr:rowOff>
                  </from>
                  <to>
                    <xdr:col>10</xdr:col>
                    <xdr:colOff>295275</xdr:colOff>
                    <xdr:row>272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96" name="Check Box 489">
              <controlPr defaultSize="0" autoFill="0" autoLine="0" autoPict="0">
                <anchor moveWithCells="1">
                  <from>
                    <xdr:col>10</xdr:col>
                    <xdr:colOff>19050</xdr:colOff>
                    <xdr:row>273</xdr:row>
                    <xdr:rowOff>19050</xdr:rowOff>
                  </from>
                  <to>
                    <xdr:col>10</xdr:col>
                    <xdr:colOff>295275</xdr:colOff>
                    <xdr:row>273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97" name="Check Box 490">
              <controlPr defaultSize="0" autoFill="0" autoLine="0" autoPict="0">
                <anchor moveWithCells="1">
                  <from>
                    <xdr:col>10</xdr:col>
                    <xdr:colOff>19050</xdr:colOff>
                    <xdr:row>274</xdr:row>
                    <xdr:rowOff>19050</xdr:rowOff>
                  </from>
                  <to>
                    <xdr:col>10</xdr:col>
                    <xdr:colOff>295275</xdr:colOff>
                    <xdr:row>274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98" name="Check Box 491">
              <controlPr defaultSize="0" autoFill="0" autoLine="0" autoPict="0">
                <anchor moveWithCells="1">
                  <from>
                    <xdr:col>10</xdr:col>
                    <xdr:colOff>19050</xdr:colOff>
                    <xdr:row>275</xdr:row>
                    <xdr:rowOff>19050</xdr:rowOff>
                  </from>
                  <to>
                    <xdr:col>10</xdr:col>
                    <xdr:colOff>295275</xdr:colOff>
                    <xdr:row>275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99" name="Check Box 492">
              <controlPr defaultSize="0" autoFill="0" autoLine="0" autoPict="0">
                <anchor moveWithCells="1">
                  <from>
                    <xdr:col>10</xdr:col>
                    <xdr:colOff>19050</xdr:colOff>
                    <xdr:row>276</xdr:row>
                    <xdr:rowOff>66675</xdr:rowOff>
                  </from>
                  <to>
                    <xdr:col>10</xdr:col>
                    <xdr:colOff>295275</xdr:colOff>
                    <xdr:row>276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00" name="Check Box 493">
              <controlPr defaultSize="0" autoFill="0" autoLine="0" autoPict="0">
                <anchor moveWithCells="1">
                  <from>
                    <xdr:col>10</xdr:col>
                    <xdr:colOff>19050</xdr:colOff>
                    <xdr:row>277</xdr:row>
                    <xdr:rowOff>19050</xdr:rowOff>
                  </from>
                  <to>
                    <xdr:col>10</xdr:col>
                    <xdr:colOff>295275</xdr:colOff>
                    <xdr:row>277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60B87-35C6-474D-BAB8-F5712034B0BB}">
  <sheetPr>
    <tabColor rgb="FFC00000"/>
    <pageSetUpPr fitToPage="1"/>
  </sheetPr>
  <dimension ref="A1:V290"/>
  <sheetViews>
    <sheetView showGridLines="0" zoomScaleNormal="100" zoomScaleSheetLayoutView="100" workbookViewId="0">
      <selection sqref="A1:L1"/>
    </sheetView>
  </sheetViews>
  <sheetFormatPr defaultColWidth="0" defaultRowHeight="0" customHeight="1" zeroHeight="1" x14ac:dyDescent="0.25"/>
  <cols>
    <col min="1" max="1" width="10.7109375" style="113" customWidth="1"/>
    <col min="2" max="2" width="11.7109375" style="113" customWidth="1"/>
    <col min="3" max="4" width="10.7109375" style="113" customWidth="1"/>
    <col min="5" max="5" width="15.5703125" style="113" customWidth="1"/>
    <col min="6" max="6" width="15.7109375" style="113" customWidth="1"/>
    <col min="7" max="7" width="11.28515625" style="113" customWidth="1"/>
    <col min="8" max="8" width="12.28515625" style="113" customWidth="1"/>
    <col min="9" max="9" width="11.28515625" style="113" customWidth="1"/>
    <col min="10" max="10" width="9.7109375" style="113" customWidth="1"/>
    <col min="11" max="12" width="12.28515625" style="113" customWidth="1"/>
    <col min="13" max="13" width="22.5703125" style="113" customWidth="1"/>
    <col min="14" max="14" width="12.28515625" style="113" hidden="1" customWidth="1"/>
    <col min="15" max="16" width="13" style="117" hidden="1" customWidth="1"/>
    <col min="17" max="16384" width="13" style="113" hidden="1"/>
  </cols>
  <sheetData>
    <row r="1" spans="1:22" s="73" customFormat="1" ht="32.25" customHeight="1" x14ac:dyDescent="0.25">
      <c r="A1" s="543" t="s">
        <v>882</v>
      </c>
      <c r="B1" s="543"/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416"/>
      <c r="N1" s="417"/>
      <c r="O1" s="85"/>
    </row>
    <row r="2" spans="1:22" s="64" customFormat="1" ht="20.100000000000001" hidden="1" customHeight="1" x14ac:dyDescent="0.2">
      <c r="A2" s="603" t="s">
        <v>3</v>
      </c>
      <c r="B2" s="603"/>
      <c r="C2" s="603"/>
      <c r="D2" s="603"/>
      <c r="E2" s="603"/>
      <c r="F2" s="658">
        <f>+questionario!F15</f>
        <v>0</v>
      </c>
      <c r="G2" s="658"/>
      <c r="H2" s="658"/>
      <c r="I2" s="658"/>
      <c r="J2" s="658"/>
      <c r="K2" s="658"/>
      <c r="L2" s="41" t="str">
        <f>+IF(F2="","Compilare denominazione impresa","")</f>
        <v/>
      </c>
      <c r="M2" s="28"/>
      <c r="N2" s="73"/>
      <c r="U2" s="74"/>
      <c r="V2" s="74"/>
    </row>
    <row r="3" spans="1:22" s="64" customFormat="1" ht="20.100000000000001" hidden="1" customHeight="1" x14ac:dyDescent="0.2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55"/>
      <c r="M3" s="25"/>
      <c r="N3" s="73"/>
      <c r="U3" s="74"/>
    </row>
    <row r="4" spans="1:22" s="64" customFormat="1" ht="20.100000000000001" hidden="1" customHeight="1" x14ac:dyDescent="0.2">
      <c r="A4" s="603" t="s">
        <v>4</v>
      </c>
      <c r="B4" s="603"/>
      <c r="C4" s="603"/>
      <c r="D4" s="603"/>
      <c r="E4" s="603"/>
      <c r="F4" s="658" t="str">
        <f>+questionario!F17</f>
        <v>ASSOLOMBARDA</v>
      </c>
      <c r="G4" s="658"/>
      <c r="H4" s="658"/>
      <c r="I4" s="658"/>
      <c r="J4" s="658"/>
      <c r="K4" s="658"/>
      <c r="L4" s="41" t="str">
        <f>+IF(F4="","Compilare Associazione","")</f>
        <v/>
      </c>
      <c r="M4" s="28"/>
      <c r="N4" s="73"/>
      <c r="U4" s="74"/>
      <c r="V4" s="74"/>
    </row>
    <row r="5" spans="1:22" s="64" customFormat="1" ht="20.100000000000001" hidden="1" customHeight="1" x14ac:dyDescent="0.2">
      <c r="A5" s="73"/>
      <c r="B5" s="73"/>
      <c r="C5" s="73"/>
      <c r="D5" s="73"/>
      <c r="E5" s="73"/>
      <c r="F5" s="73"/>
      <c r="G5" s="73"/>
      <c r="H5" s="73"/>
      <c r="I5" s="73"/>
      <c r="J5" s="75"/>
      <c r="K5" s="73"/>
      <c r="L5" s="44" t="str">
        <f>+IF(C6="","Compilare Partita IVA (senza zeri iniziali)",IF(LEN(C6)&gt;11,"Partita IVA oltre 11 caratteri?",""))</f>
        <v/>
      </c>
      <c r="M5" s="45"/>
      <c r="N5" s="73"/>
      <c r="P5" s="613"/>
      <c r="Q5" s="613"/>
      <c r="R5" s="613"/>
      <c r="S5" s="85"/>
      <c r="U5" s="74"/>
      <c r="V5" s="74"/>
    </row>
    <row r="6" spans="1:22" s="71" customFormat="1" ht="20.100000000000001" hidden="1" customHeight="1" x14ac:dyDescent="0.25">
      <c r="A6" s="603" t="s">
        <v>5</v>
      </c>
      <c r="B6" s="603"/>
      <c r="C6" s="718">
        <f>+questionario!C19</f>
        <v>0</v>
      </c>
      <c r="D6" s="718"/>
      <c r="E6" s="718"/>
      <c r="F6" s="671"/>
      <c r="G6" s="671"/>
      <c r="H6" s="671"/>
      <c r="I6" s="86"/>
      <c r="J6" s="333"/>
      <c r="K6" s="316"/>
      <c r="L6" s="41"/>
      <c r="M6" s="28"/>
      <c r="N6" s="85"/>
      <c r="O6" s="85"/>
      <c r="P6" s="613"/>
      <c r="Q6" s="613"/>
      <c r="R6" s="613"/>
      <c r="T6" s="64"/>
      <c r="U6" s="74"/>
      <c r="V6" s="74"/>
    </row>
    <row r="7" spans="1:22" s="71" customFormat="1" ht="20.100000000000001" hidden="1" customHeight="1" x14ac:dyDescent="0.25">
      <c r="A7" s="93"/>
      <c r="B7" s="93"/>
      <c r="C7" s="418"/>
      <c r="D7" s="418"/>
      <c r="E7" s="418"/>
      <c r="F7" s="419"/>
      <c r="G7" s="419"/>
      <c r="H7" s="419"/>
      <c r="I7" s="86"/>
      <c r="J7" s="333"/>
      <c r="K7" s="316"/>
      <c r="L7" s="41"/>
      <c r="M7" s="28"/>
      <c r="N7" s="85"/>
      <c r="O7" s="85"/>
      <c r="P7" s="95"/>
      <c r="Q7" s="95"/>
      <c r="R7" s="95"/>
      <c r="T7" s="64"/>
      <c r="U7" s="74"/>
      <c r="V7" s="74"/>
    </row>
    <row r="8" spans="1:22" s="422" customFormat="1" ht="20.100000000000001" customHeight="1" x14ac:dyDescent="0.25">
      <c r="A8" s="93" t="s">
        <v>883</v>
      </c>
      <c r="B8" s="192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420"/>
      <c r="P8" s="421"/>
    </row>
    <row r="9" spans="1:22" ht="20.100000000000001" customHeight="1" x14ac:dyDescent="0.25">
      <c r="A9" s="719"/>
      <c r="B9" s="719"/>
      <c r="C9" s="719"/>
      <c r="D9" s="719"/>
      <c r="E9" s="719"/>
      <c r="F9" s="719"/>
      <c r="G9" s="719"/>
      <c r="H9" s="198" t="s">
        <v>7</v>
      </c>
      <c r="I9" s="424" t="b">
        <v>0</v>
      </c>
      <c r="J9" s="198" t="s">
        <v>8</v>
      </c>
      <c r="K9" s="424" t="b">
        <v>0</v>
      </c>
      <c r="L9" s="425"/>
      <c r="M9" s="425"/>
      <c r="N9" s="425"/>
      <c r="O9" s="420"/>
    </row>
    <row r="10" spans="1:22" ht="12.75" customHeight="1" x14ac:dyDescent="0.25">
      <c r="A10" s="423"/>
      <c r="B10" s="423"/>
      <c r="C10" s="423"/>
      <c r="D10" s="423"/>
      <c r="E10" s="423"/>
      <c r="F10" s="423"/>
      <c r="G10" s="423"/>
      <c r="H10" s="198"/>
      <c r="J10" s="198"/>
      <c r="L10" s="37" t="str">
        <f>IF(I9+K9&gt;1,"scegliere una sola opzione","")</f>
        <v/>
      </c>
      <c r="N10" s="426" t="str">
        <f>IF($I$9=TRUE,"1","0")</f>
        <v>0</v>
      </c>
      <c r="O10" s="426" t="str">
        <f>IF($K$9=TRUE,"1","0")</f>
        <v>0</v>
      </c>
      <c r="P10" s="427">
        <f>N10*1</f>
        <v>0</v>
      </c>
      <c r="Q10" s="427">
        <f>O10*1</f>
        <v>0</v>
      </c>
    </row>
    <row r="11" spans="1:22" ht="12.75" customHeight="1" x14ac:dyDescent="0.25">
      <c r="A11" s="423"/>
      <c r="B11" s="423"/>
      <c r="C11" s="423"/>
      <c r="D11" s="423"/>
      <c r="E11" s="423"/>
      <c r="F11" s="423"/>
      <c r="G11" s="423"/>
      <c r="H11" s="198"/>
      <c r="J11" s="198"/>
      <c r="O11" s="73"/>
    </row>
    <row r="12" spans="1:22" ht="20.100000000000001" customHeight="1" x14ac:dyDescent="0.25">
      <c r="A12" s="603" t="s">
        <v>884</v>
      </c>
      <c r="B12" s="603"/>
      <c r="C12" s="603"/>
      <c r="D12" s="603"/>
      <c r="E12" s="603"/>
      <c r="F12" s="603"/>
      <c r="G12" s="603"/>
      <c r="H12" s="603"/>
      <c r="I12" s="603"/>
      <c r="J12" s="603"/>
      <c r="K12" s="603"/>
      <c r="L12" s="428"/>
      <c r="M12" s="117"/>
      <c r="N12" s="117"/>
    </row>
    <row r="13" spans="1:22" ht="20.100000000000001" customHeight="1" x14ac:dyDescent="0.25">
      <c r="A13" s="120"/>
      <c r="B13" s="429"/>
      <c r="C13" s="429"/>
      <c r="D13" s="429"/>
      <c r="E13" s="429"/>
      <c r="F13" s="429"/>
      <c r="G13" s="429"/>
      <c r="H13" s="429"/>
      <c r="I13" s="430" t="s">
        <v>729</v>
      </c>
      <c r="J13" s="430" t="s">
        <v>730</v>
      </c>
      <c r="K13" s="430" t="s">
        <v>731</v>
      </c>
      <c r="L13" s="430" t="s">
        <v>732</v>
      </c>
      <c r="N13" s="430" t="s">
        <v>729</v>
      </c>
      <c r="O13" s="430" t="s">
        <v>730</v>
      </c>
      <c r="P13" s="430" t="s">
        <v>731</v>
      </c>
      <c r="Q13" s="430" t="s">
        <v>732</v>
      </c>
    </row>
    <row r="14" spans="1:22" ht="20.100000000000001" customHeight="1" x14ac:dyDescent="0.25">
      <c r="B14" s="621" t="s">
        <v>733</v>
      </c>
      <c r="C14" s="621"/>
      <c r="D14" s="621"/>
      <c r="E14" s="621"/>
      <c r="F14" s="621"/>
      <c r="G14" s="621"/>
      <c r="H14" s="621"/>
      <c r="I14" s="431" t="b">
        <v>0</v>
      </c>
      <c r="J14" s="431" t="b">
        <v>0</v>
      </c>
      <c r="K14" s="431" t="b">
        <v>0</v>
      </c>
      <c r="L14" s="431" t="b">
        <v>0</v>
      </c>
      <c r="N14" s="426" t="str">
        <f>IF($N$10="1","",IF(AND($O$10="1",I$22=0),"",IF(I14=TRUE,"1","0")))</f>
        <v>0</v>
      </c>
      <c r="O14" s="426" t="str">
        <f>IF($N$10="1","",IF(AND($O$10="1",J$22=0),"",IF(J14=TRUE,"1","0")))</f>
        <v>0</v>
      </c>
      <c r="P14" s="426" t="str">
        <f>IF($N$10="1","",IF(AND($O$10="1",K$22=0),"",IF(K14=TRUE,"1","0")))</f>
        <v>0</v>
      </c>
      <c r="Q14" s="426" t="str">
        <f>IF($N$10="1","",IF(AND($O$10="1",L$22=0),"",IF(L14=TRUE,"1","0")))</f>
        <v>0</v>
      </c>
    </row>
    <row r="15" spans="1:22" ht="20.100000000000001" customHeight="1" x14ac:dyDescent="0.25">
      <c r="B15" s="621" t="s">
        <v>734</v>
      </c>
      <c r="C15" s="621"/>
      <c r="D15" s="621"/>
      <c r="E15" s="621"/>
      <c r="F15" s="621"/>
      <c r="G15" s="621"/>
      <c r="H15" s="621"/>
      <c r="I15" s="432" t="b">
        <v>0</v>
      </c>
      <c r="J15" s="432" t="b">
        <v>0</v>
      </c>
      <c r="K15" s="432" t="b">
        <v>0</v>
      </c>
      <c r="L15" s="432" t="b">
        <v>0</v>
      </c>
      <c r="N15" s="426" t="str">
        <f t="shared" ref="N15:Q21" si="0">IF($N$10="1","",IF(AND($O$10="1",I$22=0),"",IF(I15=TRUE,"1","0")))</f>
        <v>0</v>
      </c>
      <c r="O15" s="426" t="str">
        <f t="shared" si="0"/>
        <v>0</v>
      </c>
      <c r="P15" s="426" t="str">
        <f t="shared" si="0"/>
        <v>0</v>
      </c>
      <c r="Q15" s="426" t="str">
        <f t="shared" si="0"/>
        <v>0</v>
      </c>
    </row>
    <row r="16" spans="1:22" s="134" customFormat="1" ht="20.100000000000001" customHeight="1" x14ac:dyDescent="0.25">
      <c r="B16" s="621" t="s">
        <v>735</v>
      </c>
      <c r="C16" s="621"/>
      <c r="D16" s="621"/>
      <c r="E16" s="621"/>
      <c r="F16" s="621"/>
      <c r="G16" s="621"/>
      <c r="H16" s="621"/>
      <c r="I16" s="432" t="b">
        <v>0</v>
      </c>
      <c r="J16" s="432" t="b">
        <v>0</v>
      </c>
      <c r="K16" s="432" t="b">
        <v>0</v>
      </c>
      <c r="L16" s="432" t="b">
        <v>0</v>
      </c>
      <c r="N16" s="426" t="str">
        <f t="shared" si="0"/>
        <v>0</v>
      </c>
      <c r="O16" s="426" t="str">
        <f t="shared" si="0"/>
        <v>0</v>
      </c>
      <c r="P16" s="426" t="str">
        <f t="shared" si="0"/>
        <v>0</v>
      </c>
      <c r="Q16" s="426" t="str">
        <f t="shared" si="0"/>
        <v>0</v>
      </c>
    </row>
    <row r="17" spans="1:20" s="134" customFormat="1" ht="20.100000000000001" customHeight="1" x14ac:dyDescent="0.25">
      <c r="B17" s="621" t="s">
        <v>736</v>
      </c>
      <c r="C17" s="621"/>
      <c r="D17" s="621"/>
      <c r="E17" s="621"/>
      <c r="F17" s="621"/>
      <c r="G17" s="621"/>
      <c r="H17" s="621"/>
      <c r="I17" s="432" t="b">
        <v>0</v>
      </c>
      <c r="J17" s="432" t="b">
        <v>0</v>
      </c>
      <c r="K17" s="432" t="b">
        <v>0</v>
      </c>
      <c r="L17" s="432" t="b">
        <v>0</v>
      </c>
      <c r="N17" s="426" t="str">
        <f t="shared" si="0"/>
        <v>0</v>
      </c>
      <c r="O17" s="426" t="str">
        <f t="shared" si="0"/>
        <v>0</v>
      </c>
      <c r="P17" s="426" t="str">
        <f t="shared" si="0"/>
        <v>0</v>
      </c>
      <c r="Q17" s="426" t="str">
        <f t="shared" si="0"/>
        <v>0</v>
      </c>
    </row>
    <row r="18" spans="1:20" s="134" customFormat="1" ht="20.100000000000001" customHeight="1" x14ac:dyDescent="0.25">
      <c r="B18" s="621" t="s">
        <v>737</v>
      </c>
      <c r="C18" s="621"/>
      <c r="D18" s="621"/>
      <c r="E18" s="621"/>
      <c r="F18" s="621"/>
      <c r="G18" s="621"/>
      <c r="H18" s="621"/>
      <c r="I18" s="432" t="b">
        <v>0</v>
      </c>
      <c r="J18" s="432" t="b">
        <v>0</v>
      </c>
      <c r="K18" s="432" t="b">
        <v>0</v>
      </c>
      <c r="L18" s="432" t="b">
        <v>0</v>
      </c>
      <c r="N18" s="426" t="str">
        <f t="shared" si="0"/>
        <v>0</v>
      </c>
      <c r="O18" s="426" t="str">
        <f t="shared" si="0"/>
        <v>0</v>
      </c>
      <c r="P18" s="426" t="str">
        <f t="shared" si="0"/>
        <v>0</v>
      </c>
      <c r="Q18" s="426" t="str">
        <f t="shared" si="0"/>
        <v>0</v>
      </c>
    </row>
    <row r="19" spans="1:20" s="134" customFormat="1" ht="20.100000000000001" customHeight="1" x14ac:dyDescent="0.25">
      <c r="B19" s="621" t="s">
        <v>738</v>
      </c>
      <c r="C19" s="621"/>
      <c r="D19" s="621"/>
      <c r="E19" s="621"/>
      <c r="F19" s="621"/>
      <c r="G19" s="621"/>
      <c r="H19" s="621"/>
      <c r="I19" s="432" t="b">
        <v>0</v>
      </c>
      <c r="J19" s="432" t="b">
        <v>0</v>
      </c>
      <c r="K19" s="432" t="b">
        <v>0</v>
      </c>
      <c r="L19" s="432" t="b">
        <v>0</v>
      </c>
      <c r="N19" s="426" t="str">
        <f t="shared" si="0"/>
        <v>0</v>
      </c>
      <c r="O19" s="426" t="str">
        <f t="shared" si="0"/>
        <v>0</v>
      </c>
      <c r="P19" s="426" t="str">
        <f t="shared" si="0"/>
        <v>0</v>
      </c>
      <c r="Q19" s="426" t="str">
        <f t="shared" si="0"/>
        <v>0</v>
      </c>
    </row>
    <row r="20" spans="1:20" s="134" customFormat="1" ht="20.100000000000001" customHeight="1" x14ac:dyDescent="0.25">
      <c r="B20" s="621" t="s">
        <v>739</v>
      </c>
      <c r="C20" s="621"/>
      <c r="D20" s="621"/>
      <c r="E20" s="621"/>
      <c r="F20" s="621"/>
      <c r="G20" s="621"/>
      <c r="H20" s="621"/>
      <c r="I20" s="432" t="b">
        <v>0</v>
      </c>
      <c r="J20" s="432" t="b">
        <v>0</v>
      </c>
      <c r="K20" s="432" t="b">
        <v>0</v>
      </c>
      <c r="L20" s="432" t="b">
        <v>0</v>
      </c>
      <c r="N20" s="426" t="str">
        <f t="shared" si="0"/>
        <v>0</v>
      </c>
      <c r="O20" s="426" t="str">
        <f t="shared" si="0"/>
        <v>0</v>
      </c>
      <c r="P20" s="426" t="str">
        <f t="shared" si="0"/>
        <v>0</v>
      </c>
      <c r="Q20" s="426" t="str">
        <f t="shared" si="0"/>
        <v>0</v>
      </c>
    </row>
    <row r="21" spans="1:20" s="134" customFormat="1" ht="20.100000000000001" customHeight="1" x14ac:dyDescent="0.25">
      <c r="A21" s="433"/>
      <c r="B21" s="621" t="s">
        <v>740</v>
      </c>
      <c r="C21" s="621"/>
      <c r="D21" s="621"/>
      <c r="E21" s="621"/>
      <c r="F21" s="621"/>
      <c r="G21" s="621"/>
      <c r="H21" s="621"/>
      <c r="I21" s="432" t="b">
        <v>0</v>
      </c>
      <c r="J21" s="432" t="b">
        <v>0</v>
      </c>
      <c r="K21" s="432" t="b">
        <v>0</v>
      </c>
      <c r="L21" s="432" t="b">
        <v>0</v>
      </c>
      <c r="N21" s="426" t="str">
        <f t="shared" si="0"/>
        <v>0</v>
      </c>
      <c r="O21" s="426" t="str">
        <f t="shared" si="0"/>
        <v>0</v>
      </c>
      <c r="P21" s="426" t="str">
        <f t="shared" si="0"/>
        <v>0</v>
      </c>
      <c r="Q21" s="426" t="str">
        <f t="shared" si="0"/>
        <v>0</v>
      </c>
    </row>
    <row r="22" spans="1:20" ht="20.100000000000001" customHeight="1" x14ac:dyDescent="0.25">
      <c r="A22" s="120"/>
      <c r="B22" s="252"/>
      <c r="C22" s="252"/>
      <c r="D22" s="252"/>
      <c r="E22" s="434"/>
      <c r="F22" s="434"/>
      <c r="G22" s="434"/>
      <c r="H22" s="434"/>
      <c r="I22" s="435">
        <f>questionario!H52+questionario!J52</f>
        <v>0</v>
      </c>
      <c r="J22" s="435">
        <f>questionario!H53+questionario!J53</f>
        <v>0</v>
      </c>
      <c r="K22" s="435">
        <f>questionario!H54+questionario!J54</f>
        <v>0</v>
      </c>
      <c r="L22" s="435">
        <f>questionario!H55+questionario!J55+questionario!H56+questionario!J56</f>
        <v>0</v>
      </c>
      <c r="M22" s="436">
        <f>SUM(I22:L22)</f>
        <v>0</v>
      </c>
      <c r="N22" s="434"/>
    </row>
    <row r="23" spans="1:20" ht="30" customHeight="1" x14ac:dyDescent="0.25">
      <c r="A23" s="556" t="s">
        <v>885</v>
      </c>
      <c r="B23" s="556"/>
      <c r="C23" s="556"/>
      <c r="D23" s="556"/>
      <c r="E23" s="556"/>
      <c r="F23" s="556"/>
      <c r="G23" s="556"/>
      <c r="H23" s="556"/>
      <c r="I23" s="556"/>
      <c r="J23" s="556"/>
      <c r="K23" s="556"/>
      <c r="L23" s="556"/>
      <c r="M23" s="415"/>
      <c r="N23" s="85"/>
      <c r="O23" s="73"/>
    </row>
    <row r="24" spans="1:20" ht="20.100000000000001" customHeight="1" x14ac:dyDescent="0.25">
      <c r="E24" s="117"/>
      <c r="F24" s="87"/>
    </row>
    <row r="25" spans="1:20" ht="18.75" customHeight="1" x14ac:dyDescent="0.25">
      <c r="E25" s="117"/>
      <c r="F25" s="87" t="s">
        <v>741</v>
      </c>
    </row>
    <row r="26" spans="1:20" ht="20.100000000000001" customHeight="1" x14ac:dyDescent="0.25">
      <c r="A26" s="720" t="str">
        <f>IF(F26&gt;0.15,_xlfn.CONCAT($R$26,S26,$T$26),"")</f>
        <v/>
      </c>
      <c r="B26" s="720"/>
      <c r="C26" s="720"/>
      <c r="D26" s="720"/>
      <c r="E26" s="437" t="s">
        <v>21</v>
      </c>
      <c r="F26" s="438"/>
      <c r="G26" s="439" t="str">
        <f>IF(F26&lt;0,"Inserire un valore maggiore o uguale a zero","")</f>
        <v/>
      </c>
      <c r="P26" s="440" t="str">
        <f>IF(I22&gt;0,F26,"")</f>
        <v/>
      </c>
      <c r="R26" s="117" t="s">
        <v>742</v>
      </c>
      <c r="S26" s="117">
        <f>F26*100</f>
        <v>0</v>
      </c>
      <c r="T26" s="113" t="s">
        <v>743</v>
      </c>
    </row>
    <row r="27" spans="1:20" ht="20.100000000000001" customHeight="1" x14ac:dyDescent="0.25">
      <c r="A27" s="720" t="str">
        <f>IF(F27&gt;0.15,_xlfn.CONCAT($R$26,S27,$T$26),"")</f>
        <v/>
      </c>
      <c r="B27" s="720"/>
      <c r="C27" s="720"/>
      <c r="D27" s="720"/>
      <c r="E27" s="437" t="s">
        <v>22</v>
      </c>
      <c r="F27" s="438"/>
      <c r="G27" s="439" t="str">
        <f t="shared" ref="G27:G28" si="1">IF(F27&lt;0,"Inserire un valore maggiore o uguale a zero","")</f>
        <v/>
      </c>
      <c r="P27" s="440" t="str">
        <f>IF(J22&gt;0,F27,"")</f>
        <v/>
      </c>
      <c r="R27" s="117"/>
      <c r="S27" s="117">
        <f>F27*100</f>
        <v>0</v>
      </c>
    </row>
    <row r="28" spans="1:20" ht="20.100000000000001" customHeight="1" x14ac:dyDescent="0.25">
      <c r="A28" s="720" t="str">
        <f>IF(F28&gt;0.15,_xlfn.CONCAT($R$26,S28,$T$26),"")</f>
        <v/>
      </c>
      <c r="B28" s="720"/>
      <c r="C28" s="720"/>
      <c r="D28" s="720"/>
      <c r="E28" s="437" t="s">
        <v>23</v>
      </c>
      <c r="F28" s="438"/>
      <c r="G28" s="439" t="str">
        <f t="shared" si="1"/>
        <v/>
      </c>
      <c r="P28" s="440" t="str">
        <f>IF(K22&gt;0,F28,"")</f>
        <v/>
      </c>
      <c r="R28" s="117"/>
      <c r="S28" s="117">
        <f>F28*100</f>
        <v>0</v>
      </c>
    </row>
    <row r="29" spans="1:20" ht="20.100000000000001" customHeight="1" x14ac:dyDescent="0.25">
      <c r="A29" s="720" t="str">
        <f>IF(F29&gt;0.15,_xlfn.CONCAT($R$26,S29,$T$26),"")</f>
        <v/>
      </c>
      <c r="B29" s="720"/>
      <c r="C29" s="720"/>
      <c r="D29" s="720"/>
      <c r="E29" s="85" t="s">
        <v>744</v>
      </c>
      <c r="F29" s="438"/>
      <c r="G29" s="723" t="s">
        <v>745</v>
      </c>
      <c r="H29" s="724"/>
      <c r="I29" s="442" t="e">
        <f>SUM(I30:L30)/M30</f>
        <v>#VALUE!</v>
      </c>
      <c r="P29" s="440" t="str">
        <f>IF(L22&gt;0,F29,"")</f>
        <v/>
      </c>
      <c r="Q29" s="443"/>
      <c r="R29" s="117"/>
      <c r="S29" s="117">
        <f>F29*100</f>
        <v>0</v>
      </c>
    </row>
    <row r="30" spans="1:20" ht="20.100000000000001" customHeight="1" x14ac:dyDescent="0.25">
      <c r="E30" s="437"/>
      <c r="F30" s="444"/>
      <c r="G30" s="441"/>
      <c r="H30" s="441"/>
      <c r="I30" s="445" t="str">
        <f>IF(I22=0,"",F26*I22)</f>
        <v/>
      </c>
      <c r="J30" s="445" t="str">
        <f>IF(J22=0,"",F27*J22)</f>
        <v/>
      </c>
      <c r="K30" s="445" t="str">
        <f>IF(K22=0,"",F28*K22)</f>
        <v/>
      </c>
      <c r="L30" s="445" t="str">
        <f>IF(L22=0,"",F29*L22)</f>
        <v/>
      </c>
      <c r="M30" s="445" t="str">
        <f>IF(M22=0,"",M22)</f>
        <v/>
      </c>
      <c r="N30" s="86"/>
    </row>
    <row r="31" spans="1:20" ht="20.100000000000001" customHeight="1" x14ac:dyDescent="0.25">
      <c r="A31" s="370" t="s">
        <v>746</v>
      </c>
      <c r="B31" s="446"/>
      <c r="C31" s="446"/>
      <c r="D31" s="446"/>
      <c r="E31" s="447"/>
      <c r="F31" s="446"/>
      <c r="G31" s="446"/>
    </row>
    <row r="32" spans="1:20" ht="20.100000000000001" customHeight="1" x14ac:dyDescent="0.25">
      <c r="E32" s="437"/>
      <c r="F32" s="87" t="s">
        <v>741</v>
      </c>
      <c r="G32" s="439"/>
    </row>
    <row r="33" spans="1:18" ht="20.100000000000001" customHeight="1" x14ac:dyDescent="0.25">
      <c r="E33" s="88" t="s">
        <v>747</v>
      </c>
      <c r="F33" s="438"/>
      <c r="P33" s="448"/>
    </row>
    <row r="34" spans="1:18" ht="20.100000000000001" customHeight="1" x14ac:dyDescent="0.25">
      <c r="A34" s="120"/>
      <c r="B34" s="252"/>
      <c r="C34" s="252"/>
      <c r="D34" s="252"/>
      <c r="E34" s="434"/>
      <c r="F34" s="434"/>
      <c r="G34" s="434"/>
      <c r="H34" s="434"/>
      <c r="I34" s="449"/>
      <c r="J34" s="449"/>
      <c r="K34" s="449"/>
      <c r="L34" s="449"/>
      <c r="M34" s="449"/>
    </row>
    <row r="35" spans="1:18" s="452" customFormat="1" ht="15" x14ac:dyDescent="0.25">
      <c r="A35" s="725" t="s">
        <v>886</v>
      </c>
      <c r="B35" s="725"/>
      <c r="C35" s="725"/>
      <c r="D35" s="725"/>
      <c r="E35" s="725"/>
      <c r="F35" s="725"/>
      <c r="G35" s="725"/>
      <c r="H35" s="725"/>
      <c r="I35" s="725"/>
      <c r="J35" s="725"/>
      <c r="K35" s="725"/>
      <c r="L35" s="451"/>
      <c r="M35" s="451"/>
      <c r="N35" s="451"/>
      <c r="O35" s="451"/>
      <c r="P35" s="451"/>
      <c r="Q35" s="451"/>
      <c r="R35" s="451"/>
    </row>
    <row r="36" spans="1:18" s="452" customFormat="1" ht="11.25" customHeight="1" x14ac:dyDescent="0.25">
      <c r="A36" s="450"/>
      <c r="B36" s="450"/>
      <c r="C36" s="450"/>
      <c r="D36" s="450"/>
      <c r="E36" s="450"/>
      <c r="F36" s="450"/>
      <c r="G36" s="450"/>
      <c r="H36" s="450"/>
      <c r="I36" s="450"/>
      <c r="J36" s="450"/>
      <c r="K36" s="450"/>
      <c r="L36" s="451"/>
      <c r="M36" s="451"/>
      <c r="N36" s="451"/>
      <c r="O36" s="451"/>
      <c r="P36" s="451"/>
      <c r="Q36" s="451"/>
      <c r="R36" s="451"/>
    </row>
    <row r="37" spans="1:18" s="452" customFormat="1" ht="15.75" customHeight="1" x14ac:dyDescent="0.25">
      <c r="A37" s="450"/>
      <c r="B37" s="113"/>
      <c r="C37" s="453"/>
      <c r="D37" s="453"/>
      <c r="E37" s="453"/>
      <c r="F37" s="453"/>
      <c r="G37" s="454" t="s">
        <v>748</v>
      </c>
      <c r="H37" s="455" t="b">
        <v>0</v>
      </c>
      <c r="I37" s="726" t="str">
        <f>IF(OR(H37+questionario!K285&gt;1,questionario!K285+'Focus - POLITICHE RETRIBUTIVE'!H38&gt;1),"Attenzione! In F3 hai indicato l'erogazione di premi variabili collettivi","")</f>
        <v/>
      </c>
      <c r="J37" s="726"/>
      <c r="K37" s="726"/>
      <c r="L37" s="726"/>
      <c r="M37" s="726"/>
      <c r="N37" s="456" t="str">
        <f>+IF(H37=TRUE,"1","0")</f>
        <v>0</v>
      </c>
      <c r="O37" s="451"/>
      <c r="P37" s="457">
        <f>N37*1</f>
        <v>0</v>
      </c>
      <c r="Q37" s="451"/>
      <c r="R37" s="451"/>
    </row>
    <row r="38" spans="1:18" s="452" customFormat="1" ht="15.75" customHeight="1" x14ac:dyDescent="0.25">
      <c r="A38" s="450"/>
      <c r="B38" s="113"/>
      <c r="C38" s="453"/>
      <c r="D38" s="453"/>
      <c r="E38" s="453"/>
      <c r="F38" s="453"/>
      <c r="G38" s="454" t="s">
        <v>749</v>
      </c>
      <c r="H38" s="458" t="b">
        <v>0</v>
      </c>
      <c r="I38" s="726"/>
      <c r="J38" s="726"/>
      <c r="K38" s="726"/>
      <c r="L38" s="726"/>
      <c r="M38" s="726"/>
      <c r="N38" s="456" t="str">
        <f>+IF(H38=TRUE,"1","0")</f>
        <v>0</v>
      </c>
      <c r="O38" s="451"/>
      <c r="P38" s="457">
        <f>N38*1</f>
        <v>0</v>
      </c>
      <c r="Q38" s="451"/>
      <c r="R38" s="451"/>
    </row>
    <row r="39" spans="1:18" s="452" customFormat="1" ht="15.75" customHeight="1" x14ac:dyDescent="0.25">
      <c r="A39" s="450"/>
      <c r="B39" s="113"/>
      <c r="C39" s="453"/>
      <c r="D39" s="453"/>
      <c r="E39" s="453"/>
      <c r="F39" s="453"/>
      <c r="G39" s="454" t="s">
        <v>750</v>
      </c>
      <c r="H39" s="458" t="b">
        <v>0</v>
      </c>
      <c r="I39" s="450"/>
      <c r="J39" s="450"/>
      <c r="K39" s="450"/>
      <c r="L39" s="451"/>
      <c r="M39" s="451"/>
      <c r="N39" s="456" t="str">
        <f>+IF(H39=TRUE,"1","0")</f>
        <v>0</v>
      </c>
      <c r="O39" s="451"/>
      <c r="P39" s="457">
        <f>N39*1</f>
        <v>0</v>
      </c>
      <c r="Q39" s="451"/>
      <c r="R39" s="451"/>
    </row>
    <row r="40" spans="1:18" s="452" customFormat="1" ht="15.75" customHeight="1" x14ac:dyDescent="0.25">
      <c r="A40" s="450"/>
      <c r="B40" s="113"/>
      <c r="C40" s="453"/>
      <c r="D40" s="453"/>
      <c r="E40" s="453"/>
      <c r="F40" s="453"/>
      <c r="G40" s="454" t="s">
        <v>751</v>
      </c>
      <c r="H40" s="458" t="b">
        <v>0</v>
      </c>
      <c r="I40" s="450"/>
      <c r="J40" s="450"/>
      <c r="K40" s="450"/>
      <c r="L40" s="451"/>
      <c r="M40" s="451"/>
      <c r="N40" s="456" t="str">
        <f>+IF(H40=TRUE,"1","0")</f>
        <v>0</v>
      </c>
      <c r="O40" s="451"/>
      <c r="P40" s="457">
        <f>N40*1</f>
        <v>0</v>
      </c>
      <c r="Q40" s="451"/>
      <c r="R40" s="451"/>
    </row>
    <row r="41" spans="1:18" s="452" customFormat="1" ht="15.75" customHeight="1" x14ac:dyDescent="0.25">
      <c r="A41" s="450"/>
      <c r="B41" s="459"/>
      <c r="C41" s="459"/>
      <c r="D41" s="459"/>
      <c r="E41" s="459"/>
      <c r="F41" s="459"/>
      <c r="G41" s="459"/>
      <c r="H41" s="460"/>
      <c r="I41" s="450"/>
      <c r="J41" s="450"/>
      <c r="K41" s="450"/>
      <c r="L41" s="451"/>
      <c r="M41" s="451"/>
      <c r="N41" s="456"/>
      <c r="O41" s="451"/>
      <c r="P41" s="451"/>
      <c r="Q41" s="451"/>
      <c r="R41" s="451"/>
    </row>
    <row r="42" spans="1:18" s="452" customFormat="1" ht="15.75" customHeight="1" x14ac:dyDescent="0.25">
      <c r="A42" s="727" t="s">
        <v>887</v>
      </c>
      <c r="B42" s="727"/>
      <c r="C42" s="727"/>
      <c r="D42" s="727"/>
      <c r="E42" s="727"/>
      <c r="F42" s="727"/>
      <c r="G42" s="727"/>
      <c r="H42" s="727"/>
      <c r="I42" s="727"/>
      <c r="J42" s="727"/>
      <c r="K42" s="727"/>
      <c r="L42" s="727"/>
      <c r="M42" s="451"/>
      <c r="N42" s="456"/>
      <c r="O42" s="451"/>
      <c r="P42" s="451"/>
      <c r="Q42" s="451"/>
      <c r="R42" s="451"/>
    </row>
    <row r="43" spans="1:18" s="452" customFormat="1" ht="15" customHeight="1" x14ac:dyDescent="0.25">
      <c r="A43" s="462"/>
      <c r="B43" s="462"/>
      <c r="C43" s="462"/>
      <c r="D43" s="462"/>
      <c r="E43" s="462"/>
      <c r="F43" s="462"/>
      <c r="G43" s="462"/>
      <c r="H43" s="462"/>
      <c r="I43" s="462"/>
      <c r="J43" s="462"/>
      <c r="K43" s="462"/>
      <c r="L43" s="451"/>
      <c r="M43" s="451"/>
      <c r="N43" s="451"/>
      <c r="O43" s="451"/>
      <c r="P43" s="451"/>
      <c r="Q43" s="451"/>
      <c r="R43" s="451"/>
    </row>
    <row r="44" spans="1:18" s="452" customFormat="1" ht="15" customHeight="1" x14ac:dyDescent="0.25">
      <c r="A44" s="450"/>
      <c r="B44" s="450"/>
      <c r="C44" s="450"/>
      <c r="D44" s="450"/>
      <c r="E44" s="450"/>
      <c r="F44" s="450"/>
      <c r="G44" s="450"/>
      <c r="H44" s="450"/>
      <c r="I44" s="450"/>
      <c r="J44" s="450"/>
      <c r="K44" s="450"/>
      <c r="L44" s="451"/>
      <c r="M44" s="451"/>
      <c r="N44" s="451"/>
      <c r="O44" s="451"/>
      <c r="P44" s="451"/>
      <c r="Q44" s="451"/>
      <c r="R44" s="451"/>
    </row>
    <row r="45" spans="1:18" s="452" customFormat="1" ht="15.75" customHeight="1" x14ac:dyDescent="0.25">
      <c r="A45" s="450"/>
      <c r="B45" s="728" t="s">
        <v>752</v>
      </c>
      <c r="C45" s="729"/>
      <c r="D45" s="729"/>
      <c r="E45" s="729"/>
      <c r="F45" s="729"/>
      <c r="G45" s="729"/>
      <c r="H45" s="463" t="b">
        <v>0</v>
      </c>
      <c r="I45" s="450"/>
      <c r="J45" s="450"/>
      <c r="K45" s="450"/>
      <c r="L45" s="451"/>
      <c r="M45" s="451"/>
      <c r="N45" s="464" t="str">
        <f>IF($N$37="1","",IF(H45=TRUE,"1","0"))</f>
        <v>0</v>
      </c>
      <c r="O45" s="451"/>
      <c r="P45" s="457">
        <f>IF(N45="","",N45*1)</f>
        <v>0</v>
      </c>
      <c r="Q45" s="451"/>
      <c r="R45" s="451"/>
    </row>
    <row r="46" spans="1:18" s="452" customFormat="1" ht="15.75" customHeight="1" x14ac:dyDescent="0.25">
      <c r="A46" s="450"/>
      <c r="B46" s="721" t="s">
        <v>753</v>
      </c>
      <c r="C46" s="722"/>
      <c r="D46" s="722"/>
      <c r="E46" s="722"/>
      <c r="F46" s="722"/>
      <c r="G46" s="722"/>
      <c r="H46" s="465" t="b">
        <v>0</v>
      </c>
      <c r="I46" s="450"/>
      <c r="J46" s="450"/>
      <c r="K46" s="450"/>
      <c r="L46" s="451"/>
      <c r="M46" s="451"/>
      <c r="N46" s="464" t="str">
        <f t="shared" ref="N46:N63" si="2">IF($N$37="1","",IF(H46=TRUE,"1","0"))</f>
        <v>0</v>
      </c>
      <c r="O46" s="451"/>
      <c r="P46" s="457">
        <f t="shared" ref="P46:P63" si="3">IF(N46="","",N46*1)</f>
        <v>0</v>
      </c>
      <c r="Q46" s="451"/>
      <c r="R46" s="451"/>
    </row>
    <row r="47" spans="1:18" s="452" customFormat="1" ht="15.75" customHeight="1" x14ac:dyDescent="0.25">
      <c r="A47" s="450"/>
      <c r="B47" s="721" t="s">
        <v>754</v>
      </c>
      <c r="C47" s="722"/>
      <c r="D47" s="722"/>
      <c r="E47" s="722"/>
      <c r="F47" s="722"/>
      <c r="G47" s="722"/>
      <c r="H47" s="465" t="b">
        <v>0</v>
      </c>
      <c r="I47" s="450"/>
      <c r="J47" s="450"/>
      <c r="K47" s="450"/>
      <c r="L47" s="451"/>
      <c r="M47" s="451"/>
      <c r="N47" s="464" t="str">
        <f t="shared" si="2"/>
        <v>0</v>
      </c>
      <c r="O47" s="451"/>
      <c r="P47" s="457">
        <f t="shared" si="3"/>
        <v>0</v>
      </c>
      <c r="Q47" s="451"/>
      <c r="R47" s="451"/>
    </row>
    <row r="48" spans="1:18" s="452" customFormat="1" ht="15.75" customHeight="1" x14ac:dyDescent="0.25">
      <c r="A48" s="450"/>
      <c r="B48" s="721" t="s">
        <v>755</v>
      </c>
      <c r="C48" s="722"/>
      <c r="D48" s="722"/>
      <c r="E48" s="722"/>
      <c r="F48" s="722"/>
      <c r="G48" s="722"/>
      <c r="H48" s="465" t="b">
        <v>0</v>
      </c>
      <c r="I48" s="450"/>
      <c r="J48" s="450"/>
      <c r="K48" s="450"/>
      <c r="L48" s="451"/>
      <c r="M48" s="451"/>
      <c r="N48" s="464" t="str">
        <f t="shared" si="2"/>
        <v>0</v>
      </c>
      <c r="O48" s="451"/>
      <c r="P48" s="457">
        <f t="shared" si="3"/>
        <v>0</v>
      </c>
      <c r="Q48" s="451"/>
      <c r="R48" s="451"/>
    </row>
    <row r="49" spans="1:18" s="452" customFormat="1" ht="15.75" customHeight="1" x14ac:dyDescent="0.25">
      <c r="A49" s="450"/>
      <c r="B49" s="721" t="s">
        <v>756</v>
      </c>
      <c r="C49" s="722"/>
      <c r="D49" s="722"/>
      <c r="E49" s="722"/>
      <c r="F49" s="722"/>
      <c r="G49" s="722"/>
      <c r="H49" s="465" t="b">
        <v>0</v>
      </c>
      <c r="I49" s="450"/>
      <c r="J49" s="450"/>
      <c r="K49" s="450"/>
      <c r="L49" s="451"/>
      <c r="M49" s="451"/>
      <c r="N49" s="464" t="str">
        <f t="shared" si="2"/>
        <v>0</v>
      </c>
      <c r="O49" s="451"/>
      <c r="P49" s="457">
        <f t="shared" si="3"/>
        <v>0</v>
      </c>
      <c r="Q49" s="451"/>
      <c r="R49" s="451"/>
    </row>
    <row r="50" spans="1:18" s="452" customFormat="1" ht="15.75" customHeight="1" x14ac:dyDescent="0.25">
      <c r="A50" s="450"/>
      <c r="B50" s="721" t="s">
        <v>757</v>
      </c>
      <c r="C50" s="722"/>
      <c r="D50" s="722"/>
      <c r="E50" s="722"/>
      <c r="F50" s="722"/>
      <c r="G50" s="722"/>
      <c r="H50" s="465" t="b">
        <v>0</v>
      </c>
      <c r="I50" s="450"/>
      <c r="J50" s="450"/>
      <c r="K50" s="450"/>
      <c r="L50" s="451"/>
      <c r="M50" s="451"/>
      <c r="N50" s="464" t="str">
        <f t="shared" si="2"/>
        <v>0</v>
      </c>
      <c r="O50" s="451"/>
      <c r="P50" s="457">
        <f t="shared" si="3"/>
        <v>0</v>
      </c>
      <c r="Q50" s="451"/>
      <c r="R50" s="451"/>
    </row>
    <row r="51" spans="1:18" s="452" customFormat="1" ht="15.75" customHeight="1" x14ac:dyDescent="0.25">
      <c r="A51" s="450"/>
      <c r="B51" s="721" t="s">
        <v>758</v>
      </c>
      <c r="C51" s="722"/>
      <c r="D51" s="722"/>
      <c r="E51" s="722"/>
      <c r="F51" s="722"/>
      <c r="G51" s="722"/>
      <c r="H51" s="465" t="b">
        <v>0</v>
      </c>
      <c r="I51" s="450"/>
      <c r="J51" s="450"/>
      <c r="K51" s="450"/>
      <c r="L51" s="451"/>
      <c r="M51" s="451"/>
      <c r="N51" s="464" t="str">
        <f t="shared" si="2"/>
        <v>0</v>
      </c>
      <c r="O51" s="451"/>
      <c r="P51" s="457">
        <f t="shared" si="3"/>
        <v>0</v>
      </c>
      <c r="Q51" s="451"/>
      <c r="R51" s="451"/>
    </row>
    <row r="52" spans="1:18" s="452" customFormat="1" ht="15.75" customHeight="1" x14ac:dyDescent="0.25">
      <c r="A52" s="450"/>
      <c r="B52" s="721" t="s">
        <v>759</v>
      </c>
      <c r="C52" s="722"/>
      <c r="D52" s="722"/>
      <c r="E52" s="722"/>
      <c r="F52" s="722"/>
      <c r="G52" s="722"/>
      <c r="H52" s="465" t="b">
        <v>0</v>
      </c>
      <c r="I52" s="450"/>
      <c r="J52" s="450"/>
      <c r="K52" s="450"/>
      <c r="L52" s="451"/>
      <c r="M52" s="451"/>
      <c r="N52" s="464" t="str">
        <f t="shared" si="2"/>
        <v>0</v>
      </c>
      <c r="O52" s="451"/>
      <c r="P52" s="457">
        <f t="shared" si="3"/>
        <v>0</v>
      </c>
      <c r="Q52" s="451"/>
      <c r="R52" s="451"/>
    </row>
    <row r="53" spans="1:18" s="452" customFormat="1" ht="15.75" customHeight="1" x14ac:dyDescent="0.25">
      <c r="A53" s="450"/>
      <c r="B53" s="721" t="s">
        <v>760</v>
      </c>
      <c r="C53" s="722"/>
      <c r="D53" s="722"/>
      <c r="E53" s="722"/>
      <c r="F53" s="722"/>
      <c r="G53" s="722"/>
      <c r="H53" s="465" t="b">
        <v>0</v>
      </c>
      <c r="I53" s="450"/>
      <c r="J53" s="450"/>
      <c r="K53" s="450"/>
      <c r="L53" s="451"/>
      <c r="M53" s="451"/>
      <c r="N53" s="464" t="str">
        <f t="shared" si="2"/>
        <v>0</v>
      </c>
      <c r="O53" s="451"/>
      <c r="P53" s="457">
        <f t="shared" si="3"/>
        <v>0</v>
      </c>
      <c r="Q53" s="451"/>
      <c r="R53" s="451"/>
    </row>
    <row r="54" spans="1:18" s="452" customFormat="1" ht="15.75" customHeight="1" x14ac:dyDescent="0.25">
      <c r="A54" s="450"/>
      <c r="B54" s="721" t="s">
        <v>761</v>
      </c>
      <c r="C54" s="722"/>
      <c r="D54" s="722"/>
      <c r="E54" s="722"/>
      <c r="F54" s="722"/>
      <c r="G54" s="722"/>
      <c r="H54" s="465" t="b">
        <v>0</v>
      </c>
      <c r="I54" s="450"/>
      <c r="J54" s="450"/>
      <c r="K54" s="450"/>
      <c r="L54" s="451"/>
      <c r="M54" s="451"/>
      <c r="N54" s="464" t="str">
        <f t="shared" si="2"/>
        <v>0</v>
      </c>
      <c r="O54" s="451"/>
      <c r="P54" s="457">
        <f t="shared" si="3"/>
        <v>0</v>
      </c>
      <c r="Q54" s="451"/>
      <c r="R54" s="451"/>
    </row>
    <row r="55" spans="1:18" s="452" customFormat="1" ht="15.75" customHeight="1" x14ac:dyDescent="0.25">
      <c r="A55" s="450"/>
      <c r="B55" s="721" t="s">
        <v>762</v>
      </c>
      <c r="C55" s="722"/>
      <c r="D55" s="722"/>
      <c r="E55" s="722"/>
      <c r="F55" s="722"/>
      <c r="G55" s="722"/>
      <c r="H55" s="465" t="b">
        <v>0</v>
      </c>
      <c r="I55" s="450"/>
      <c r="J55" s="450"/>
      <c r="K55" s="450"/>
      <c r="L55" s="451"/>
      <c r="M55" s="451"/>
      <c r="N55" s="464" t="str">
        <f t="shared" si="2"/>
        <v>0</v>
      </c>
      <c r="O55" s="451"/>
      <c r="P55" s="457">
        <f t="shared" si="3"/>
        <v>0</v>
      </c>
      <c r="Q55" s="451"/>
      <c r="R55" s="451"/>
    </row>
    <row r="56" spans="1:18" s="452" customFormat="1" ht="15.75" customHeight="1" x14ac:dyDescent="0.25">
      <c r="A56" s="450"/>
      <c r="B56" s="721" t="s">
        <v>763</v>
      </c>
      <c r="C56" s="722"/>
      <c r="D56" s="722"/>
      <c r="E56" s="722"/>
      <c r="F56" s="722"/>
      <c r="G56" s="722"/>
      <c r="H56" s="465" t="b">
        <v>0</v>
      </c>
      <c r="I56" s="450"/>
      <c r="J56" s="450"/>
      <c r="K56" s="450"/>
      <c r="L56" s="451"/>
      <c r="M56" s="451"/>
      <c r="N56" s="464" t="str">
        <f t="shared" si="2"/>
        <v>0</v>
      </c>
      <c r="O56" s="451"/>
      <c r="P56" s="457">
        <f t="shared" si="3"/>
        <v>0</v>
      </c>
      <c r="Q56" s="451"/>
      <c r="R56" s="451"/>
    </row>
    <row r="57" spans="1:18" s="452" customFormat="1" ht="15.75" customHeight="1" x14ac:dyDescent="0.25">
      <c r="A57" s="450"/>
      <c r="B57" s="721" t="s">
        <v>764</v>
      </c>
      <c r="C57" s="722"/>
      <c r="D57" s="722"/>
      <c r="E57" s="722"/>
      <c r="F57" s="722"/>
      <c r="G57" s="722"/>
      <c r="H57" s="465" t="b">
        <v>0</v>
      </c>
      <c r="I57" s="450"/>
      <c r="J57" s="450"/>
      <c r="K57" s="450"/>
      <c r="L57" s="451"/>
      <c r="M57" s="451"/>
      <c r="N57" s="464" t="str">
        <f t="shared" si="2"/>
        <v>0</v>
      </c>
      <c r="O57" s="451"/>
      <c r="P57" s="457">
        <f t="shared" si="3"/>
        <v>0</v>
      </c>
      <c r="Q57" s="451"/>
      <c r="R57" s="451"/>
    </row>
    <row r="58" spans="1:18" s="452" customFormat="1" ht="15.75" customHeight="1" x14ac:dyDescent="0.25">
      <c r="A58" s="450"/>
      <c r="B58" s="721" t="s">
        <v>765</v>
      </c>
      <c r="C58" s="722"/>
      <c r="D58" s="722"/>
      <c r="E58" s="722"/>
      <c r="F58" s="722"/>
      <c r="G58" s="722"/>
      <c r="H58" s="465" t="b">
        <v>0</v>
      </c>
      <c r="I58" s="450"/>
      <c r="J58" s="450"/>
      <c r="K58" s="450"/>
      <c r="L58" s="451"/>
      <c r="M58" s="451"/>
      <c r="N58" s="464" t="str">
        <f t="shared" si="2"/>
        <v>0</v>
      </c>
      <c r="O58" s="451"/>
      <c r="P58" s="457">
        <f t="shared" si="3"/>
        <v>0</v>
      </c>
      <c r="Q58" s="451"/>
      <c r="R58" s="451"/>
    </row>
    <row r="59" spans="1:18" s="452" customFormat="1" ht="15.75" customHeight="1" x14ac:dyDescent="0.25">
      <c r="A59" s="450"/>
      <c r="B59" s="721" t="s">
        <v>766</v>
      </c>
      <c r="C59" s="722"/>
      <c r="D59" s="722"/>
      <c r="E59" s="722"/>
      <c r="F59" s="722"/>
      <c r="G59" s="722"/>
      <c r="H59" s="465" t="b">
        <v>0</v>
      </c>
      <c r="I59" s="450"/>
      <c r="J59" s="450"/>
      <c r="K59" s="450"/>
      <c r="L59" s="451"/>
      <c r="M59" s="451"/>
      <c r="N59" s="464" t="str">
        <f t="shared" si="2"/>
        <v>0</v>
      </c>
      <c r="O59" s="451"/>
      <c r="P59" s="457">
        <f t="shared" si="3"/>
        <v>0</v>
      </c>
      <c r="Q59" s="451"/>
      <c r="R59" s="451"/>
    </row>
    <row r="60" spans="1:18" s="452" customFormat="1" ht="15.75" customHeight="1" x14ac:dyDescent="0.25">
      <c r="A60" s="450"/>
      <c r="B60" s="721" t="s">
        <v>767</v>
      </c>
      <c r="C60" s="722"/>
      <c r="D60" s="722"/>
      <c r="E60" s="722"/>
      <c r="F60" s="722"/>
      <c r="G60" s="722"/>
      <c r="H60" s="465" t="b">
        <v>0</v>
      </c>
      <c r="I60" s="450"/>
      <c r="J60" s="450"/>
      <c r="K60" s="450"/>
      <c r="L60" s="451"/>
      <c r="M60" s="451"/>
      <c r="N60" s="464" t="str">
        <f t="shared" si="2"/>
        <v>0</v>
      </c>
      <c r="O60" s="451"/>
      <c r="P60" s="457">
        <f t="shared" si="3"/>
        <v>0</v>
      </c>
      <c r="Q60" s="451"/>
      <c r="R60" s="451"/>
    </row>
    <row r="61" spans="1:18" s="452" customFormat="1" ht="15.75" customHeight="1" x14ac:dyDescent="0.25">
      <c r="A61" s="450"/>
      <c r="B61" s="721" t="s">
        <v>768</v>
      </c>
      <c r="C61" s="722"/>
      <c r="D61" s="722"/>
      <c r="E61" s="722"/>
      <c r="F61" s="722"/>
      <c r="G61" s="722"/>
      <c r="H61" s="465" t="b">
        <v>0</v>
      </c>
      <c r="I61" s="450"/>
      <c r="J61" s="450"/>
      <c r="K61" s="450"/>
      <c r="L61" s="451"/>
      <c r="M61" s="451"/>
      <c r="N61" s="464" t="str">
        <f t="shared" si="2"/>
        <v>0</v>
      </c>
      <c r="O61" s="451"/>
      <c r="P61" s="457">
        <f t="shared" si="3"/>
        <v>0</v>
      </c>
      <c r="Q61" s="451"/>
      <c r="R61" s="451"/>
    </row>
    <row r="62" spans="1:18" s="452" customFormat="1" ht="15.75" customHeight="1" x14ac:dyDescent="0.25">
      <c r="A62" s="450"/>
      <c r="B62" s="721" t="s">
        <v>769</v>
      </c>
      <c r="C62" s="722"/>
      <c r="D62" s="722"/>
      <c r="E62" s="722"/>
      <c r="F62" s="722"/>
      <c r="G62" s="722"/>
      <c r="H62" s="465" t="b">
        <v>0</v>
      </c>
      <c r="I62" s="450"/>
      <c r="J62" s="450"/>
      <c r="K62" s="450"/>
      <c r="L62" s="451"/>
      <c r="M62" s="451"/>
      <c r="N62" s="464" t="str">
        <f t="shared" si="2"/>
        <v>0</v>
      </c>
      <c r="O62" s="451"/>
      <c r="P62" s="457">
        <f t="shared" si="3"/>
        <v>0</v>
      </c>
      <c r="Q62" s="451"/>
      <c r="R62" s="451"/>
    </row>
    <row r="63" spans="1:18" s="452" customFormat="1" ht="15.75" customHeight="1" x14ac:dyDescent="0.25">
      <c r="A63" s="450"/>
      <c r="B63" s="721" t="s">
        <v>770</v>
      </c>
      <c r="C63" s="722"/>
      <c r="D63" s="722"/>
      <c r="E63" s="722"/>
      <c r="F63" s="722"/>
      <c r="G63" s="722"/>
      <c r="H63" s="465" t="b">
        <v>0</v>
      </c>
      <c r="I63" s="450"/>
      <c r="J63" s="450"/>
      <c r="K63" s="450"/>
      <c r="L63" s="451"/>
      <c r="M63" s="451"/>
      <c r="N63" s="464" t="str">
        <f t="shared" si="2"/>
        <v>0</v>
      </c>
      <c r="O63" s="451"/>
      <c r="P63" s="457">
        <f t="shared" si="3"/>
        <v>0</v>
      </c>
      <c r="Q63" s="451"/>
      <c r="R63" s="451"/>
    </row>
    <row r="64" spans="1:18" s="452" customFormat="1" ht="15.75" customHeight="1" x14ac:dyDescent="0.25">
      <c r="A64" s="450"/>
      <c r="B64" s="730" t="s">
        <v>392</v>
      </c>
      <c r="C64" s="731"/>
      <c r="D64" s="731"/>
      <c r="E64" s="731"/>
      <c r="F64" s="731"/>
      <c r="G64" s="731"/>
      <c r="H64" s="466" t="s">
        <v>771</v>
      </c>
      <c r="I64" s="461"/>
      <c r="J64" s="461"/>
      <c r="K64" s="461"/>
      <c r="L64" s="451"/>
      <c r="M64" s="451"/>
      <c r="N64" s="451"/>
      <c r="O64" s="451"/>
      <c r="P64" s="451"/>
      <c r="Q64" s="451"/>
      <c r="R64" s="451"/>
    </row>
    <row r="65" spans="1:18" s="452" customFormat="1" ht="12" customHeight="1" x14ac:dyDescent="0.25">
      <c r="H65" s="467"/>
      <c r="L65" s="451"/>
      <c r="M65" s="451"/>
      <c r="N65" s="451"/>
      <c r="O65" s="451"/>
      <c r="P65" s="451"/>
      <c r="Q65" s="451"/>
      <c r="R65" s="451"/>
    </row>
    <row r="66" spans="1:18" ht="20.100000000000001" customHeight="1" x14ac:dyDescent="0.25"/>
    <row r="67" spans="1:18" ht="30" customHeight="1" x14ac:dyDescent="0.25">
      <c r="A67" s="556" t="s">
        <v>888</v>
      </c>
      <c r="B67" s="556"/>
      <c r="C67" s="556"/>
      <c r="D67" s="556"/>
      <c r="E67" s="556"/>
      <c r="F67" s="556"/>
      <c r="G67" s="556"/>
      <c r="H67" s="556"/>
      <c r="I67" s="556"/>
      <c r="J67" s="556"/>
      <c r="K67" s="556"/>
      <c r="L67" s="415"/>
      <c r="M67" s="415"/>
      <c r="N67" s="85"/>
      <c r="O67" s="73"/>
    </row>
    <row r="68" spans="1:18" ht="18" customHeight="1" x14ac:dyDescent="0.25">
      <c r="A68" s="117"/>
      <c r="B68" s="117"/>
      <c r="C68" s="117"/>
      <c r="D68" s="117"/>
      <c r="I68" s="117"/>
      <c r="J68" s="117"/>
      <c r="K68" s="117"/>
    </row>
    <row r="69" spans="1:18" ht="19.5" customHeight="1" x14ac:dyDescent="0.25">
      <c r="A69" s="117"/>
      <c r="B69" s="117"/>
      <c r="C69" s="117"/>
      <c r="D69" s="117"/>
      <c r="E69" s="732" t="s">
        <v>772</v>
      </c>
      <c r="F69" s="732"/>
      <c r="G69" s="732"/>
      <c r="H69" s="732"/>
      <c r="I69" s="117"/>
      <c r="J69" s="117"/>
      <c r="K69" s="117"/>
    </row>
    <row r="70" spans="1:18" s="472" customFormat="1" ht="27" customHeight="1" x14ac:dyDescent="0.25">
      <c r="A70" s="468"/>
      <c r="B70" s="469" t="str">
        <f>IF(AND(F70&gt;0,F70&lt;3000),"Indicare il valore in euro su base annua","")</f>
        <v/>
      </c>
      <c r="C70" s="468"/>
      <c r="D70" s="468"/>
      <c r="E70" s="733" t="s">
        <v>773</v>
      </c>
      <c r="F70" s="470"/>
      <c r="G70" s="95" t="s">
        <v>774</v>
      </c>
      <c r="H70" s="471"/>
      <c r="I70" s="468"/>
      <c r="J70" s="468"/>
      <c r="K70" s="468"/>
      <c r="O70" s="468"/>
      <c r="P70" s="473"/>
    </row>
    <row r="71" spans="1:18" s="472" customFormat="1" ht="27" customHeight="1" x14ac:dyDescent="0.25">
      <c r="A71" s="468"/>
      <c r="B71" s="469" t="str">
        <f t="shared" ref="B71:B74" si="4">IF(AND(F71&gt;0,F71&lt;3000),"Indicare il valore in euro su base annua","")</f>
        <v/>
      </c>
      <c r="C71" s="468"/>
      <c r="D71" s="468"/>
      <c r="E71" s="733"/>
      <c r="F71" s="470"/>
      <c r="G71" s="95" t="s">
        <v>775</v>
      </c>
      <c r="H71" s="471"/>
      <c r="I71" s="468"/>
      <c r="J71" s="468"/>
      <c r="K71" s="468"/>
      <c r="O71" s="468"/>
      <c r="P71" s="473"/>
    </row>
    <row r="72" spans="1:18" s="472" customFormat="1" ht="27" customHeight="1" x14ac:dyDescent="0.25">
      <c r="A72" s="468"/>
      <c r="B72" s="469" t="str">
        <f t="shared" si="4"/>
        <v/>
      </c>
      <c r="C72" s="468"/>
      <c r="D72" s="468"/>
      <c r="E72" s="733"/>
      <c r="F72" s="470"/>
      <c r="G72" s="95" t="s">
        <v>776</v>
      </c>
      <c r="H72" s="471"/>
      <c r="I72" s="468"/>
      <c r="J72" s="468"/>
      <c r="K72" s="468"/>
      <c r="O72" s="468"/>
      <c r="P72" s="473"/>
    </row>
    <row r="73" spans="1:18" s="117" customFormat="1" ht="19.5" customHeight="1" x14ac:dyDescent="0.25">
      <c r="B73" s="474"/>
      <c r="L73" s="113"/>
      <c r="M73" s="113"/>
      <c r="N73" s="113"/>
      <c r="Q73" s="113"/>
      <c r="R73" s="113"/>
    </row>
    <row r="74" spans="1:18" ht="20.100000000000001" customHeight="1" x14ac:dyDescent="0.25">
      <c r="A74" s="117"/>
      <c r="B74" s="469" t="str">
        <f t="shared" si="4"/>
        <v/>
      </c>
      <c r="C74" s="117"/>
      <c r="D74" s="117"/>
      <c r="E74" s="475" t="s">
        <v>777</v>
      </c>
      <c r="F74" s="470"/>
      <c r="G74" s="117"/>
      <c r="H74" s="117"/>
      <c r="I74" s="117"/>
      <c r="J74" s="117"/>
      <c r="K74" s="117"/>
      <c r="P74" s="476"/>
    </row>
    <row r="75" spans="1:18" s="117" customFormat="1" ht="19.5" customHeight="1" x14ac:dyDescent="0.25">
      <c r="L75" s="113"/>
      <c r="M75" s="113"/>
      <c r="N75" s="113"/>
      <c r="Q75" s="113"/>
      <c r="R75" s="113"/>
    </row>
    <row r="76" spans="1:18" s="117" customFormat="1" ht="30" customHeight="1" x14ac:dyDescent="0.25">
      <c r="A76" s="556" t="s">
        <v>889</v>
      </c>
      <c r="B76" s="556"/>
      <c r="C76" s="556"/>
      <c r="D76" s="556"/>
      <c r="E76" s="556"/>
      <c r="F76" s="556"/>
      <c r="G76" s="556"/>
      <c r="H76" s="556"/>
      <c r="I76" s="556"/>
      <c r="J76" s="556"/>
      <c r="K76" s="556"/>
      <c r="L76" s="415"/>
      <c r="M76" s="415"/>
      <c r="N76" s="85"/>
      <c r="O76" s="73"/>
      <c r="Q76" s="113"/>
      <c r="R76" s="113"/>
    </row>
    <row r="77" spans="1:18" s="117" customFormat="1" ht="20.100000000000001" customHeight="1" x14ac:dyDescent="0.25">
      <c r="F77" s="433" t="s">
        <v>778</v>
      </c>
      <c r="L77" s="113"/>
      <c r="M77" s="113"/>
      <c r="N77" s="113"/>
      <c r="Q77" s="113"/>
      <c r="R77" s="113"/>
    </row>
    <row r="78" spans="1:18" s="117" customFormat="1" ht="20.100000000000001" customHeight="1" x14ac:dyDescent="0.25">
      <c r="E78" s="475"/>
      <c r="F78" s="438"/>
      <c r="L78" s="113"/>
      <c r="M78" s="113"/>
      <c r="N78" s="113"/>
      <c r="P78" s="477"/>
      <c r="Q78" s="113"/>
      <c r="R78" s="113"/>
    </row>
    <row r="79" spans="1:18" s="117" customFormat="1" ht="20.100000000000001" customHeight="1" x14ac:dyDescent="0.25">
      <c r="L79" s="113"/>
      <c r="M79" s="113"/>
      <c r="N79" s="113"/>
      <c r="Q79" s="113"/>
      <c r="R79" s="113"/>
    </row>
    <row r="80" spans="1:18" s="117" customFormat="1" ht="20.100000000000001" customHeight="1" x14ac:dyDescent="0.25">
      <c r="A80" s="556" t="s">
        <v>890</v>
      </c>
      <c r="B80" s="556"/>
      <c r="C80" s="556"/>
      <c r="D80" s="556"/>
      <c r="E80" s="556"/>
      <c r="F80" s="556"/>
      <c r="G80" s="556"/>
      <c r="H80" s="556"/>
      <c r="I80" s="556"/>
      <c r="J80" s="556"/>
      <c r="K80" s="556"/>
      <c r="L80" s="113"/>
      <c r="M80" s="113"/>
      <c r="N80" s="113"/>
      <c r="Q80" s="113"/>
      <c r="R80" s="113"/>
    </row>
    <row r="81" spans="1:18" ht="15" x14ac:dyDescent="0.25">
      <c r="A81" s="719"/>
      <c r="B81" s="719"/>
      <c r="C81" s="719"/>
      <c r="D81" s="719"/>
      <c r="E81" s="719"/>
      <c r="F81" s="719"/>
      <c r="G81" s="719"/>
      <c r="H81" s="198" t="s">
        <v>7</v>
      </c>
      <c r="I81" s="424" t="b">
        <v>0</v>
      </c>
      <c r="J81" s="198" t="s">
        <v>8</v>
      </c>
      <c r="K81" s="424" t="b">
        <v>0</v>
      </c>
      <c r="L81" s="425"/>
      <c r="M81" s="425"/>
      <c r="N81" s="425"/>
      <c r="O81" s="420"/>
    </row>
    <row r="82" spans="1:18" ht="12.75" customHeight="1" x14ac:dyDescent="0.25">
      <c r="A82" s="423"/>
      <c r="B82" s="423"/>
      <c r="C82" s="423"/>
      <c r="D82" s="423"/>
      <c r="E82" s="87"/>
      <c r="F82" s="423"/>
      <c r="G82" s="423"/>
      <c r="H82" s="198"/>
      <c r="I82" s="335" t="b">
        <v>0</v>
      </c>
      <c r="J82" s="198"/>
      <c r="K82" s="335" t="b">
        <v>0</v>
      </c>
      <c r="L82" s="37" t="str">
        <f>IF(I82+K82&gt;1,"scegliere una sola opzione","")</f>
        <v/>
      </c>
      <c r="N82" s="426" t="str">
        <f>IF($I$82=TRUE,"1","0")</f>
        <v>0</v>
      </c>
      <c r="O82" s="426" t="str">
        <f>IF($K$82=TRUE,"1","0")</f>
        <v>0</v>
      </c>
      <c r="P82" s="457">
        <f>N82*1</f>
        <v>0</v>
      </c>
      <c r="Q82" s="427">
        <f>O82*1</f>
        <v>0</v>
      </c>
    </row>
    <row r="83" spans="1:18" s="489" customFormat="1" ht="20.100000000000001" customHeight="1" x14ac:dyDescent="0.25">
      <c r="D83" s="75"/>
      <c r="E83" s="481"/>
      <c r="H83" s="77"/>
      <c r="I83" s="490"/>
      <c r="L83" s="491"/>
      <c r="M83" s="491"/>
      <c r="N83" s="492"/>
      <c r="P83" s="493"/>
      <c r="Q83" s="491"/>
      <c r="R83" s="491"/>
    </row>
    <row r="84" spans="1:18" s="117" customFormat="1" ht="20.100000000000001" customHeight="1" x14ac:dyDescent="0.25">
      <c r="F84" s="478" t="s">
        <v>779</v>
      </c>
      <c r="L84" s="113"/>
      <c r="M84" s="113"/>
      <c r="N84" s="113"/>
      <c r="Q84" s="113"/>
      <c r="R84" s="113"/>
    </row>
    <row r="85" spans="1:18" s="117" customFormat="1" ht="20.100000000000001" customHeight="1" x14ac:dyDescent="0.25">
      <c r="F85" s="470"/>
      <c r="L85" s="113"/>
      <c r="M85" s="113"/>
      <c r="P85" s="479" t="str">
        <f>IF(F85="","",F85)</f>
        <v/>
      </c>
      <c r="Q85" s="113"/>
      <c r="R85" s="113"/>
    </row>
    <row r="86" spans="1:18" s="117" customFormat="1" ht="20.100000000000001" customHeight="1" x14ac:dyDescent="0.25">
      <c r="L86" s="113"/>
      <c r="M86" s="113"/>
      <c r="N86" s="113"/>
      <c r="Q86" s="113"/>
      <c r="R86" s="113"/>
    </row>
    <row r="87" spans="1:18" s="117" customFormat="1" ht="36" customHeight="1" x14ac:dyDescent="0.25">
      <c r="A87" s="572" t="s">
        <v>546</v>
      </c>
      <c r="B87" s="572"/>
      <c r="C87" s="572"/>
      <c r="D87" s="572"/>
      <c r="E87" s="572"/>
      <c r="F87" s="572"/>
      <c r="G87" s="572"/>
      <c r="H87" s="572"/>
      <c r="I87" s="572"/>
      <c r="J87" s="572"/>
      <c r="K87" s="572"/>
      <c r="L87" s="113"/>
      <c r="M87" s="113"/>
      <c r="N87" s="113"/>
      <c r="Q87" s="113"/>
      <c r="R87" s="113"/>
    </row>
    <row r="88" spans="1:18" s="117" customFormat="1" ht="20.100000000000001" hidden="1" customHeight="1" x14ac:dyDescent="0.25">
      <c r="L88" s="113"/>
      <c r="M88" s="113"/>
      <c r="N88" s="113"/>
      <c r="Q88" s="113"/>
      <c r="R88" s="113"/>
    </row>
    <row r="89" spans="1:18" s="117" customFormat="1" ht="20.100000000000001" hidden="1" customHeight="1" x14ac:dyDescent="0.25">
      <c r="L89" s="113"/>
      <c r="M89" s="113"/>
      <c r="N89" s="113"/>
      <c r="Q89" s="113"/>
      <c r="R89" s="113"/>
    </row>
    <row r="90" spans="1:18" s="117" customFormat="1" ht="20.100000000000001" hidden="1" customHeight="1" x14ac:dyDescent="0.25">
      <c r="L90" s="113"/>
      <c r="M90" s="113"/>
      <c r="N90" s="113"/>
      <c r="Q90" s="113"/>
      <c r="R90" s="113"/>
    </row>
    <row r="91" spans="1:18" s="117" customFormat="1" ht="20.100000000000001" hidden="1" customHeight="1" x14ac:dyDescent="0.25">
      <c r="L91" s="113"/>
      <c r="M91" s="113"/>
      <c r="N91" s="113"/>
      <c r="Q91" s="113"/>
      <c r="R91" s="113"/>
    </row>
    <row r="92" spans="1:18" ht="20.100000000000001" hidden="1" customHeight="1" x14ac:dyDescent="0.25">
      <c r="A92" s="117"/>
      <c r="B92" s="117"/>
      <c r="C92" s="117"/>
      <c r="D92" s="117"/>
      <c r="E92" s="117"/>
      <c r="F92" s="117"/>
      <c r="G92" s="117"/>
      <c r="H92" s="117"/>
      <c r="I92" s="117"/>
      <c r="J92" s="117"/>
      <c r="K92" s="117"/>
    </row>
    <row r="93" spans="1:18" ht="20.100000000000001" hidden="1" customHeight="1" x14ac:dyDescent="0.25">
      <c r="A93" s="117"/>
      <c r="B93" s="117"/>
      <c r="C93" s="117"/>
      <c r="D93" s="117"/>
      <c r="E93" s="117"/>
      <c r="F93" s="117"/>
      <c r="G93" s="117"/>
      <c r="H93" s="117"/>
      <c r="I93" s="117"/>
      <c r="J93" s="117"/>
      <c r="K93" s="117"/>
    </row>
    <row r="94" spans="1:18" ht="20.100000000000001" hidden="1" customHeight="1" x14ac:dyDescent="0.25">
      <c r="A94" s="117"/>
      <c r="B94" s="117"/>
      <c r="C94" s="117"/>
      <c r="D94" s="117"/>
      <c r="E94" s="117"/>
      <c r="F94" s="117"/>
      <c r="G94" s="117"/>
      <c r="H94" s="117"/>
      <c r="I94" s="117"/>
      <c r="J94" s="117"/>
      <c r="K94" s="117"/>
    </row>
    <row r="95" spans="1:18" ht="20.100000000000001" hidden="1" customHeight="1" x14ac:dyDescent="0.25">
      <c r="A95" s="117"/>
      <c r="B95" s="117"/>
      <c r="C95" s="117"/>
      <c r="D95" s="117"/>
      <c r="E95" s="117"/>
      <c r="F95" s="117"/>
      <c r="G95" s="117"/>
      <c r="H95" s="117"/>
      <c r="I95" s="117"/>
      <c r="J95" s="117"/>
      <c r="K95" s="117"/>
    </row>
    <row r="96" spans="1:18" ht="20.100000000000001" hidden="1" customHeight="1" x14ac:dyDescent="0.25">
      <c r="A96" s="117"/>
      <c r="B96" s="117"/>
      <c r="C96" s="117"/>
      <c r="D96" s="117"/>
      <c r="E96" s="117"/>
      <c r="F96" s="117"/>
      <c r="G96" s="117"/>
      <c r="H96" s="117"/>
      <c r="I96" s="117"/>
      <c r="J96" s="117"/>
      <c r="K96" s="117"/>
    </row>
    <row r="97" spans="1:11" ht="20.100000000000001" hidden="1" customHeight="1" x14ac:dyDescent="0.25">
      <c r="A97" s="117"/>
      <c r="B97" s="117"/>
      <c r="C97" s="117"/>
      <c r="D97" s="117"/>
      <c r="E97" s="117"/>
      <c r="F97" s="117"/>
      <c r="G97" s="117"/>
      <c r="H97" s="117"/>
      <c r="I97" s="117"/>
      <c r="J97" s="117"/>
      <c r="K97" s="117"/>
    </row>
    <row r="98" spans="1:11" ht="20.100000000000001" hidden="1" customHeight="1" x14ac:dyDescent="0.25">
      <c r="A98" s="117"/>
      <c r="B98" s="117"/>
      <c r="C98" s="117"/>
      <c r="D98" s="117"/>
      <c r="E98" s="117"/>
      <c r="F98" s="117"/>
      <c r="G98" s="117"/>
      <c r="H98" s="117"/>
      <c r="I98" s="117"/>
      <c r="J98" s="117"/>
      <c r="K98" s="117"/>
    </row>
    <row r="99" spans="1:11" ht="20.100000000000001" hidden="1" customHeight="1" x14ac:dyDescent="0.25">
      <c r="A99" s="117"/>
      <c r="B99" s="117"/>
      <c r="C99" s="117"/>
      <c r="D99" s="117"/>
      <c r="E99" s="117"/>
      <c r="F99" s="117"/>
      <c r="G99" s="117"/>
      <c r="H99" s="117"/>
      <c r="I99" s="117"/>
      <c r="J99" s="117"/>
      <c r="K99" s="117"/>
    </row>
    <row r="100" spans="1:11" ht="20.100000000000001" hidden="1" customHeight="1" x14ac:dyDescent="0.25">
      <c r="A100" s="117"/>
      <c r="B100" s="117"/>
      <c r="C100" s="117"/>
      <c r="D100" s="117"/>
      <c r="E100" s="117"/>
      <c r="F100" s="117"/>
      <c r="G100" s="117"/>
      <c r="H100" s="117"/>
      <c r="I100" s="117"/>
      <c r="J100" s="117"/>
      <c r="K100" s="117"/>
    </row>
    <row r="101" spans="1:11" ht="20.100000000000001" hidden="1" customHeight="1" x14ac:dyDescent="0.25">
      <c r="A101" s="117"/>
      <c r="B101" s="117"/>
      <c r="C101" s="117"/>
      <c r="D101" s="117"/>
      <c r="E101" s="117"/>
      <c r="F101" s="117"/>
      <c r="G101" s="117"/>
      <c r="H101" s="117"/>
      <c r="I101" s="117"/>
      <c r="J101" s="117"/>
      <c r="K101" s="117"/>
    </row>
    <row r="102" spans="1:11" ht="20.100000000000001" hidden="1" customHeight="1" x14ac:dyDescent="0.25">
      <c r="A102" s="117"/>
      <c r="B102" s="117"/>
      <c r="C102" s="117"/>
      <c r="D102" s="117"/>
      <c r="E102" s="117"/>
      <c r="F102" s="117"/>
      <c r="G102" s="117"/>
      <c r="H102" s="117"/>
      <c r="I102" s="117"/>
      <c r="J102" s="117"/>
      <c r="K102" s="117"/>
    </row>
    <row r="103" spans="1:11" ht="20.100000000000001" hidden="1" customHeight="1" x14ac:dyDescent="0.25">
      <c r="A103" s="117"/>
      <c r="B103" s="117"/>
      <c r="C103" s="117"/>
      <c r="D103" s="117"/>
      <c r="E103" s="117"/>
      <c r="F103" s="117"/>
      <c r="G103" s="117"/>
      <c r="H103" s="117"/>
      <c r="I103" s="117"/>
      <c r="J103" s="117"/>
      <c r="K103" s="117"/>
    </row>
    <row r="104" spans="1:11" ht="20.100000000000001" hidden="1" customHeight="1" x14ac:dyDescent="0.25">
      <c r="A104" s="117"/>
      <c r="B104" s="117"/>
      <c r="C104" s="117"/>
      <c r="D104" s="117"/>
      <c r="E104" s="117"/>
      <c r="F104" s="117"/>
      <c r="G104" s="117"/>
      <c r="H104" s="117"/>
      <c r="I104" s="117"/>
      <c r="J104" s="117"/>
      <c r="K104" s="117"/>
    </row>
    <row r="105" spans="1:11" ht="20.100000000000001" hidden="1" customHeight="1" x14ac:dyDescent="0.25">
      <c r="A105" s="117"/>
      <c r="B105" s="117"/>
      <c r="C105" s="117"/>
      <c r="D105" s="117"/>
      <c r="E105" s="117"/>
      <c r="F105" s="117"/>
      <c r="G105" s="117"/>
      <c r="H105" s="117"/>
      <c r="I105" s="117"/>
      <c r="J105" s="117"/>
      <c r="K105" s="117"/>
    </row>
    <row r="106" spans="1:11" ht="20.100000000000001" hidden="1" customHeight="1" x14ac:dyDescent="0.25">
      <c r="A106" s="117"/>
      <c r="B106" s="117"/>
      <c r="C106" s="117"/>
      <c r="D106" s="117"/>
      <c r="E106" s="117"/>
      <c r="F106" s="117"/>
      <c r="G106" s="117"/>
      <c r="H106" s="117"/>
      <c r="I106" s="117"/>
      <c r="J106" s="117"/>
      <c r="K106" s="117"/>
    </row>
    <row r="107" spans="1:11" ht="20.100000000000001" hidden="1" customHeight="1" x14ac:dyDescent="0.25">
      <c r="A107" s="117"/>
      <c r="B107" s="117"/>
      <c r="C107" s="117"/>
      <c r="D107" s="117"/>
      <c r="E107" s="117"/>
      <c r="F107" s="117"/>
      <c r="G107" s="117"/>
      <c r="H107" s="117"/>
      <c r="I107" s="117"/>
      <c r="J107" s="117"/>
      <c r="K107" s="117"/>
    </row>
    <row r="108" spans="1:11" ht="20.100000000000001" hidden="1" customHeight="1" x14ac:dyDescent="0.25">
      <c r="A108" s="117"/>
      <c r="B108" s="117"/>
      <c r="C108" s="117"/>
      <c r="D108" s="117"/>
      <c r="E108" s="117"/>
      <c r="F108" s="117"/>
      <c r="G108" s="117"/>
      <c r="H108" s="117"/>
      <c r="I108" s="117"/>
      <c r="J108" s="117"/>
      <c r="K108" s="117"/>
    </row>
    <row r="109" spans="1:11" ht="20.100000000000001" hidden="1" customHeight="1" x14ac:dyDescent="0.25">
      <c r="A109" s="117"/>
      <c r="B109" s="117"/>
      <c r="C109" s="117"/>
      <c r="D109" s="117"/>
      <c r="E109" s="117"/>
      <c r="F109" s="117"/>
      <c r="G109" s="117"/>
      <c r="H109" s="117"/>
      <c r="I109" s="117"/>
      <c r="J109" s="117"/>
      <c r="K109" s="117"/>
    </row>
    <row r="110" spans="1:11" ht="20.100000000000001" hidden="1" customHeight="1" x14ac:dyDescent="0.25">
      <c r="A110" s="117"/>
      <c r="B110" s="117"/>
      <c r="C110" s="117"/>
      <c r="D110" s="117"/>
      <c r="E110" s="117"/>
      <c r="F110" s="117"/>
      <c r="G110" s="117"/>
      <c r="H110" s="117"/>
      <c r="I110" s="117"/>
      <c r="J110" s="117"/>
      <c r="K110" s="117"/>
    </row>
    <row r="111" spans="1:11" ht="20.100000000000001" hidden="1" customHeight="1" x14ac:dyDescent="0.25">
      <c r="A111" s="117"/>
      <c r="B111" s="117"/>
      <c r="C111" s="117"/>
      <c r="D111" s="117"/>
      <c r="E111" s="117"/>
      <c r="F111" s="117"/>
      <c r="G111" s="117"/>
      <c r="H111" s="117"/>
      <c r="I111" s="117"/>
      <c r="J111" s="117"/>
      <c r="K111" s="117"/>
    </row>
    <row r="112" spans="1:11" ht="20.100000000000001" hidden="1" customHeight="1" x14ac:dyDescent="0.25">
      <c r="A112" s="117"/>
      <c r="B112" s="117"/>
      <c r="C112" s="117"/>
      <c r="D112" s="117"/>
      <c r="E112" s="117"/>
      <c r="F112" s="117"/>
      <c r="G112" s="117"/>
      <c r="H112" s="117"/>
      <c r="I112" s="117"/>
      <c r="J112" s="117"/>
      <c r="K112" s="117"/>
    </row>
    <row r="113" spans="1:11" ht="20.100000000000001" hidden="1" customHeight="1" x14ac:dyDescent="0.25">
      <c r="A113" s="117"/>
      <c r="B113" s="117"/>
      <c r="C113" s="117"/>
      <c r="D113" s="117"/>
      <c r="E113" s="117"/>
      <c r="F113" s="117"/>
      <c r="G113" s="117"/>
      <c r="H113" s="117"/>
      <c r="I113" s="117"/>
      <c r="J113" s="117"/>
      <c r="K113" s="117"/>
    </row>
    <row r="114" spans="1:11" ht="20.100000000000001" hidden="1" customHeight="1" x14ac:dyDescent="0.25">
      <c r="A114" s="117"/>
      <c r="B114" s="117"/>
      <c r="C114" s="117"/>
      <c r="D114" s="117"/>
      <c r="E114" s="117"/>
      <c r="F114" s="117"/>
      <c r="G114" s="117"/>
      <c r="H114" s="117"/>
      <c r="I114" s="117"/>
      <c r="J114" s="117"/>
      <c r="K114" s="117"/>
    </row>
    <row r="115" spans="1:11" ht="20.100000000000001" hidden="1" customHeight="1" x14ac:dyDescent="0.25">
      <c r="A115" s="117"/>
      <c r="B115" s="117"/>
      <c r="C115" s="117"/>
      <c r="D115" s="117"/>
      <c r="E115" s="117"/>
      <c r="F115" s="117"/>
      <c r="G115" s="117"/>
      <c r="H115" s="117"/>
      <c r="I115" s="117"/>
      <c r="J115" s="117"/>
      <c r="K115" s="117"/>
    </row>
    <row r="116" spans="1:11" ht="20.100000000000001" hidden="1" customHeight="1" x14ac:dyDescent="0.25">
      <c r="A116" s="117"/>
      <c r="B116" s="117"/>
      <c r="C116" s="117"/>
      <c r="D116" s="117"/>
      <c r="E116" s="117"/>
      <c r="F116" s="117"/>
      <c r="G116" s="117"/>
      <c r="H116" s="117"/>
      <c r="I116" s="117"/>
      <c r="J116" s="117"/>
      <c r="K116" s="117"/>
    </row>
    <row r="117" spans="1:11" ht="20.100000000000001" hidden="1" customHeight="1" x14ac:dyDescent="0.25">
      <c r="A117" s="117"/>
      <c r="B117" s="117"/>
      <c r="C117" s="117"/>
      <c r="D117" s="117"/>
      <c r="E117" s="117"/>
      <c r="F117" s="117"/>
      <c r="G117" s="117"/>
      <c r="H117" s="117"/>
      <c r="I117" s="117"/>
      <c r="J117" s="117"/>
      <c r="K117" s="117"/>
    </row>
    <row r="118" spans="1:11" ht="20.100000000000001" hidden="1" customHeight="1" x14ac:dyDescent="0.25">
      <c r="A118" s="117"/>
      <c r="B118" s="117"/>
      <c r="C118" s="117"/>
      <c r="D118" s="117"/>
      <c r="E118" s="117"/>
      <c r="F118" s="117"/>
      <c r="G118" s="117"/>
      <c r="H118" s="117"/>
      <c r="I118" s="117"/>
      <c r="J118" s="117"/>
      <c r="K118" s="117"/>
    </row>
    <row r="119" spans="1:11" ht="20.100000000000001" hidden="1" customHeight="1" x14ac:dyDescent="0.25">
      <c r="A119" s="117"/>
      <c r="B119" s="117"/>
      <c r="C119" s="117"/>
      <c r="D119" s="117"/>
      <c r="E119" s="117"/>
      <c r="F119" s="117"/>
      <c r="G119" s="117"/>
      <c r="H119" s="117"/>
      <c r="I119" s="117"/>
      <c r="J119" s="117"/>
      <c r="K119" s="117"/>
    </row>
    <row r="120" spans="1:11" ht="20.100000000000001" hidden="1" customHeight="1" x14ac:dyDescent="0.25">
      <c r="A120" s="117"/>
      <c r="B120" s="117"/>
      <c r="C120" s="117"/>
      <c r="D120" s="117"/>
      <c r="E120" s="117"/>
      <c r="F120" s="117"/>
      <c r="G120" s="117"/>
      <c r="H120" s="117"/>
      <c r="I120" s="117"/>
      <c r="J120" s="117"/>
      <c r="K120" s="117"/>
    </row>
    <row r="121" spans="1:11" ht="20.100000000000001" hidden="1" customHeight="1" x14ac:dyDescent="0.25">
      <c r="A121" s="117"/>
      <c r="B121" s="117"/>
      <c r="C121" s="117"/>
      <c r="D121" s="117"/>
      <c r="E121" s="117"/>
      <c r="F121" s="117"/>
      <c r="G121" s="117"/>
      <c r="H121" s="117"/>
      <c r="I121" s="117"/>
      <c r="J121" s="117"/>
      <c r="K121" s="117"/>
    </row>
    <row r="122" spans="1:11" ht="20.100000000000001" hidden="1" customHeight="1" x14ac:dyDescent="0.25">
      <c r="A122" s="117"/>
      <c r="B122" s="117"/>
      <c r="C122" s="117"/>
      <c r="D122" s="117"/>
      <c r="E122" s="117"/>
      <c r="F122" s="117"/>
      <c r="G122" s="117"/>
      <c r="H122" s="117"/>
      <c r="I122" s="117"/>
      <c r="J122" s="117"/>
      <c r="K122" s="117"/>
    </row>
    <row r="123" spans="1:11" ht="20.100000000000001" hidden="1" customHeight="1" x14ac:dyDescent="0.25">
      <c r="A123" s="117"/>
      <c r="B123" s="117"/>
      <c r="C123" s="117"/>
      <c r="D123" s="117"/>
      <c r="E123" s="117"/>
      <c r="F123" s="117"/>
      <c r="G123" s="117"/>
      <c r="H123" s="117"/>
      <c r="I123" s="117"/>
      <c r="J123" s="117"/>
      <c r="K123" s="117"/>
    </row>
    <row r="124" spans="1:11" ht="20.100000000000001" hidden="1" customHeight="1" x14ac:dyDescent="0.25">
      <c r="A124" s="117"/>
      <c r="B124" s="117"/>
      <c r="C124" s="117"/>
      <c r="D124" s="117"/>
      <c r="E124" s="117"/>
      <c r="F124" s="117"/>
      <c r="G124" s="117"/>
      <c r="H124" s="117"/>
      <c r="I124" s="117"/>
      <c r="J124" s="117"/>
      <c r="K124" s="117"/>
    </row>
    <row r="125" spans="1:11" ht="20.100000000000001" hidden="1" customHeight="1" x14ac:dyDescent="0.25">
      <c r="A125" s="117"/>
      <c r="B125" s="117"/>
      <c r="C125" s="117"/>
      <c r="D125" s="117"/>
      <c r="E125" s="117"/>
      <c r="F125" s="117"/>
      <c r="G125" s="117"/>
      <c r="H125" s="117"/>
      <c r="I125" s="117"/>
      <c r="J125" s="117"/>
      <c r="K125" s="117"/>
    </row>
    <row r="126" spans="1:11" ht="20.100000000000001" hidden="1" customHeight="1" x14ac:dyDescent="0.25">
      <c r="A126" s="117"/>
      <c r="B126" s="117"/>
      <c r="C126" s="117"/>
      <c r="D126" s="117"/>
      <c r="E126" s="117"/>
      <c r="F126" s="117"/>
      <c r="G126" s="117"/>
      <c r="H126" s="117"/>
      <c r="I126" s="117"/>
      <c r="J126" s="117"/>
      <c r="K126" s="117"/>
    </row>
    <row r="127" spans="1:11" ht="20.100000000000001" hidden="1" customHeight="1" x14ac:dyDescent="0.25">
      <c r="A127" s="117"/>
      <c r="B127" s="117"/>
      <c r="C127" s="117"/>
      <c r="D127" s="117"/>
      <c r="E127" s="117"/>
      <c r="F127" s="117"/>
      <c r="G127" s="117"/>
      <c r="H127" s="117"/>
      <c r="I127" s="117"/>
      <c r="J127" s="117"/>
      <c r="K127" s="117"/>
    </row>
    <row r="128" spans="1:11" ht="20.100000000000001" hidden="1" customHeight="1" x14ac:dyDescent="0.25">
      <c r="A128" s="117"/>
      <c r="B128" s="117"/>
      <c r="C128" s="117"/>
      <c r="D128" s="117"/>
      <c r="E128" s="117"/>
      <c r="F128" s="117"/>
      <c r="G128" s="117"/>
      <c r="H128" s="117"/>
      <c r="I128" s="117"/>
      <c r="J128" s="117"/>
      <c r="K128" s="117"/>
    </row>
    <row r="129" spans="1:11" ht="20.100000000000001" hidden="1" customHeight="1" x14ac:dyDescent="0.25">
      <c r="A129" s="117"/>
      <c r="B129" s="117"/>
      <c r="C129" s="117"/>
      <c r="D129" s="117"/>
      <c r="E129" s="117"/>
      <c r="F129" s="117"/>
      <c r="G129" s="117"/>
      <c r="H129" s="117"/>
      <c r="I129" s="117"/>
      <c r="J129" s="117"/>
      <c r="K129" s="117"/>
    </row>
    <row r="130" spans="1:11" ht="20.100000000000001" hidden="1" customHeight="1" x14ac:dyDescent="0.25">
      <c r="A130" s="117"/>
      <c r="B130" s="117"/>
      <c r="C130" s="117"/>
      <c r="D130" s="117"/>
      <c r="E130" s="117"/>
      <c r="F130" s="117"/>
      <c r="G130" s="117"/>
      <c r="H130" s="117"/>
      <c r="I130" s="117"/>
      <c r="J130" s="117"/>
      <c r="K130" s="117"/>
    </row>
    <row r="131" spans="1:11" ht="20.100000000000001" hidden="1" customHeight="1" x14ac:dyDescent="0.25">
      <c r="A131" s="117"/>
      <c r="B131" s="117"/>
      <c r="C131" s="117"/>
      <c r="D131" s="117"/>
      <c r="E131" s="117"/>
      <c r="F131" s="117"/>
      <c r="G131" s="117"/>
      <c r="H131" s="117"/>
      <c r="I131" s="117"/>
      <c r="J131" s="117"/>
      <c r="K131" s="117"/>
    </row>
    <row r="132" spans="1:11" ht="20.100000000000001" hidden="1" customHeight="1" x14ac:dyDescent="0.25">
      <c r="A132" s="117"/>
      <c r="B132" s="117"/>
      <c r="C132" s="117"/>
      <c r="D132" s="117"/>
      <c r="E132" s="117"/>
      <c r="F132" s="117"/>
      <c r="G132" s="117"/>
      <c r="H132" s="117"/>
      <c r="I132" s="117"/>
      <c r="J132" s="117"/>
      <c r="K132" s="117"/>
    </row>
    <row r="133" spans="1:11" ht="20.100000000000001" hidden="1" customHeight="1" x14ac:dyDescent="0.25">
      <c r="A133" s="117"/>
      <c r="B133" s="117"/>
      <c r="C133" s="117"/>
      <c r="D133" s="117"/>
      <c r="E133" s="117"/>
      <c r="F133" s="117"/>
      <c r="G133" s="117"/>
      <c r="H133" s="117"/>
      <c r="I133" s="117"/>
      <c r="J133" s="117"/>
      <c r="K133" s="117"/>
    </row>
    <row r="134" spans="1:11" ht="20.100000000000001" hidden="1" customHeight="1" x14ac:dyDescent="0.25">
      <c r="A134" s="117"/>
      <c r="B134" s="117"/>
      <c r="C134" s="117"/>
      <c r="D134" s="117"/>
      <c r="E134" s="117"/>
      <c r="F134" s="117"/>
      <c r="G134" s="117"/>
      <c r="H134" s="117"/>
      <c r="I134" s="117"/>
      <c r="J134" s="117"/>
      <c r="K134" s="117"/>
    </row>
    <row r="135" spans="1:11" ht="20.100000000000001" hidden="1" customHeight="1" x14ac:dyDescent="0.25">
      <c r="A135" s="117"/>
      <c r="B135" s="117"/>
      <c r="C135" s="117"/>
      <c r="D135" s="117"/>
      <c r="E135" s="117"/>
      <c r="F135" s="117"/>
      <c r="G135" s="117"/>
      <c r="H135" s="117"/>
      <c r="I135" s="117"/>
      <c r="J135" s="117"/>
      <c r="K135" s="117"/>
    </row>
    <row r="136" spans="1:11" ht="20.100000000000001" hidden="1" customHeight="1" x14ac:dyDescent="0.25">
      <c r="A136" s="117"/>
      <c r="B136" s="117"/>
      <c r="C136" s="117"/>
      <c r="D136" s="117"/>
      <c r="E136" s="117"/>
      <c r="F136" s="117"/>
      <c r="G136" s="117"/>
      <c r="H136" s="117"/>
      <c r="I136" s="117"/>
      <c r="J136" s="117"/>
      <c r="K136" s="117"/>
    </row>
    <row r="137" spans="1:11" ht="20.100000000000001" hidden="1" customHeight="1" x14ac:dyDescent="0.25">
      <c r="A137" s="117"/>
      <c r="B137" s="117"/>
      <c r="C137" s="117"/>
      <c r="D137" s="117"/>
      <c r="E137" s="117"/>
      <c r="F137" s="117"/>
      <c r="G137" s="117"/>
      <c r="H137" s="117"/>
      <c r="I137" s="117"/>
      <c r="J137" s="117"/>
      <c r="K137" s="117"/>
    </row>
    <row r="138" spans="1:11" ht="20.100000000000001" hidden="1" customHeight="1" x14ac:dyDescent="0.25">
      <c r="A138" s="117"/>
      <c r="B138" s="117"/>
      <c r="C138" s="117"/>
      <c r="D138" s="117"/>
      <c r="E138" s="117"/>
      <c r="F138" s="117"/>
      <c r="G138" s="117"/>
      <c r="H138" s="117"/>
      <c r="I138" s="117"/>
      <c r="J138" s="117"/>
      <c r="K138" s="117"/>
    </row>
    <row r="139" spans="1:11" ht="20.100000000000001" hidden="1" customHeight="1" x14ac:dyDescent="0.25">
      <c r="A139" s="117"/>
      <c r="B139" s="117"/>
      <c r="C139" s="117"/>
      <c r="D139" s="117"/>
      <c r="E139" s="117"/>
      <c r="F139" s="117"/>
      <c r="G139" s="117"/>
      <c r="H139" s="117"/>
      <c r="I139" s="117"/>
      <c r="J139" s="117"/>
      <c r="K139" s="117"/>
    </row>
    <row r="140" spans="1:11" ht="20.100000000000001" hidden="1" customHeight="1" x14ac:dyDescent="0.25">
      <c r="A140" s="117"/>
      <c r="B140" s="117"/>
      <c r="C140" s="117"/>
      <c r="D140" s="117"/>
      <c r="E140" s="117"/>
      <c r="F140" s="117"/>
      <c r="G140" s="117"/>
      <c r="H140" s="117"/>
      <c r="I140" s="117"/>
      <c r="J140" s="117"/>
      <c r="K140" s="117"/>
    </row>
    <row r="141" spans="1:11" ht="20.100000000000001" hidden="1" customHeight="1" x14ac:dyDescent="0.25">
      <c r="A141" s="117"/>
      <c r="B141" s="117"/>
      <c r="C141" s="117"/>
      <c r="D141" s="117"/>
      <c r="E141" s="117"/>
      <c r="F141" s="117"/>
      <c r="G141" s="117"/>
      <c r="H141" s="117"/>
      <c r="I141" s="117"/>
      <c r="J141" s="117"/>
      <c r="K141" s="117"/>
    </row>
    <row r="142" spans="1:11" ht="20.100000000000001" hidden="1" customHeight="1" x14ac:dyDescent="0.25">
      <c r="A142" s="117"/>
      <c r="B142" s="117"/>
      <c r="C142" s="117"/>
      <c r="D142" s="117"/>
      <c r="E142" s="117"/>
      <c r="F142" s="117"/>
      <c r="G142" s="117"/>
      <c r="H142" s="117"/>
      <c r="I142" s="117"/>
      <c r="J142" s="117"/>
      <c r="K142" s="117"/>
    </row>
    <row r="143" spans="1:11" ht="20.100000000000001" hidden="1" customHeight="1" x14ac:dyDescent="0.25">
      <c r="A143" s="117"/>
      <c r="B143" s="117"/>
      <c r="C143" s="117"/>
      <c r="D143" s="117"/>
      <c r="E143" s="117"/>
      <c r="F143" s="117"/>
      <c r="G143" s="117"/>
      <c r="H143" s="117"/>
      <c r="I143" s="117"/>
      <c r="J143" s="117"/>
      <c r="K143" s="117"/>
    </row>
    <row r="144" spans="1:11" ht="20.100000000000001" hidden="1" customHeight="1" x14ac:dyDescent="0.25">
      <c r="A144" s="117"/>
      <c r="B144" s="117"/>
      <c r="C144" s="117"/>
      <c r="D144" s="117"/>
      <c r="E144" s="117"/>
      <c r="F144" s="117"/>
      <c r="G144" s="117"/>
      <c r="H144" s="117"/>
      <c r="I144" s="117"/>
      <c r="J144" s="117"/>
      <c r="K144" s="117"/>
    </row>
    <row r="145" spans="1:11" ht="20.100000000000001" hidden="1" customHeight="1" x14ac:dyDescent="0.25">
      <c r="A145" s="117"/>
      <c r="B145" s="117"/>
      <c r="C145" s="117"/>
      <c r="D145" s="117"/>
      <c r="E145" s="117"/>
      <c r="F145" s="117"/>
      <c r="G145" s="117"/>
      <c r="H145" s="117"/>
      <c r="I145" s="117"/>
      <c r="J145" s="117"/>
      <c r="K145" s="117"/>
    </row>
    <row r="146" spans="1:11" ht="20.100000000000001" hidden="1" customHeight="1" x14ac:dyDescent="0.25">
      <c r="A146" s="117"/>
      <c r="B146" s="117"/>
      <c r="C146" s="117"/>
      <c r="D146" s="117"/>
      <c r="E146" s="117"/>
      <c r="F146" s="117"/>
      <c r="G146" s="117"/>
      <c r="H146" s="117"/>
      <c r="I146" s="117"/>
      <c r="J146" s="117"/>
      <c r="K146" s="117"/>
    </row>
    <row r="147" spans="1:11" ht="20.100000000000001" hidden="1" customHeight="1" x14ac:dyDescent="0.25">
      <c r="A147" s="117"/>
      <c r="B147" s="117"/>
      <c r="C147" s="117"/>
      <c r="D147" s="117"/>
      <c r="E147" s="117"/>
      <c r="F147" s="117"/>
      <c r="G147" s="117"/>
      <c r="H147" s="117"/>
      <c r="I147" s="117"/>
      <c r="J147" s="117"/>
      <c r="K147" s="117"/>
    </row>
    <row r="148" spans="1:11" ht="20.100000000000001" hidden="1" customHeight="1" x14ac:dyDescent="0.25">
      <c r="A148" s="117"/>
      <c r="B148" s="117"/>
      <c r="C148" s="117"/>
      <c r="D148" s="117"/>
      <c r="E148" s="117"/>
      <c r="F148" s="117"/>
      <c r="G148" s="117"/>
      <c r="H148" s="117"/>
      <c r="I148" s="117"/>
      <c r="J148" s="117"/>
      <c r="K148" s="117"/>
    </row>
    <row r="149" spans="1:11" ht="20.100000000000001" hidden="1" customHeight="1" x14ac:dyDescent="0.25">
      <c r="A149" s="117"/>
      <c r="B149" s="117"/>
      <c r="C149" s="117"/>
      <c r="D149" s="117"/>
      <c r="E149" s="117"/>
      <c r="F149" s="117"/>
      <c r="G149" s="117"/>
      <c r="H149" s="117"/>
      <c r="I149" s="117"/>
      <c r="J149" s="117"/>
      <c r="K149" s="117"/>
    </row>
    <row r="150" spans="1:11" ht="20.100000000000001" hidden="1" customHeight="1" x14ac:dyDescent="0.25">
      <c r="A150" s="117"/>
      <c r="B150" s="117"/>
      <c r="C150" s="117"/>
      <c r="D150" s="117"/>
      <c r="E150" s="117"/>
      <c r="F150" s="117"/>
      <c r="G150" s="117"/>
      <c r="H150" s="117"/>
      <c r="I150" s="117"/>
      <c r="J150" s="117"/>
      <c r="K150" s="117"/>
    </row>
    <row r="151" spans="1:11" ht="20.100000000000001" hidden="1" customHeight="1" x14ac:dyDescent="0.25">
      <c r="A151" s="117"/>
      <c r="B151" s="117"/>
      <c r="C151" s="117"/>
      <c r="D151" s="117"/>
      <c r="E151" s="117"/>
      <c r="F151" s="117"/>
      <c r="G151" s="117"/>
      <c r="H151" s="117"/>
      <c r="I151" s="117"/>
      <c r="J151" s="117"/>
      <c r="K151" s="117"/>
    </row>
    <row r="152" spans="1:11" ht="20.100000000000001" hidden="1" customHeight="1" x14ac:dyDescent="0.25"/>
    <row r="153" spans="1:11" ht="20.100000000000001" hidden="1" customHeight="1" x14ac:dyDescent="0.25"/>
    <row r="154" spans="1:11" ht="20.100000000000001" hidden="1" customHeight="1" x14ac:dyDescent="0.25"/>
    <row r="155" spans="1:11" ht="20.100000000000001" hidden="1" customHeight="1" x14ac:dyDescent="0.25"/>
    <row r="156" spans="1:11" ht="20.100000000000001" hidden="1" customHeight="1" x14ac:dyDescent="0.25"/>
    <row r="157" spans="1:11" ht="20.100000000000001" hidden="1" customHeight="1" x14ac:dyDescent="0.25"/>
    <row r="158" spans="1:11" ht="20.100000000000001" hidden="1" customHeight="1" x14ac:dyDescent="0.25"/>
    <row r="159" spans="1:11" ht="20.100000000000001" hidden="1" customHeight="1" x14ac:dyDescent="0.25"/>
    <row r="160" spans="1:11" ht="20.100000000000001" hidden="1" customHeight="1" x14ac:dyDescent="0.25"/>
    <row r="161" ht="20.100000000000001" hidden="1" customHeight="1" x14ac:dyDescent="0.25"/>
    <row r="162" ht="20.100000000000001" hidden="1" customHeight="1" x14ac:dyDescent="0.25"/>
    <row r="163" ht="20.100000000000001" hidden="1" customHeight="1" x14ac:dyDescent="0.25"/>
    <row r="164" ht="20.100000000000001" hidden="1" customHeight="1" x14ac:dyDescent="0.25"/>
    <row r="165" ht="20.100000000000001" hidden="1" customHeight="1" x14ac:dyDescent="0.25"/>
    <row r="166" ht="20.100000000000001" hidden="1" customHeight="1" x14ac:dyDescent="0.25"/>
    <row r="167" ht="20.100000000000001" hidden="1" customHeight="1" x14ac:dyDescent="0.25"/>
    <row r="168" ht="20.100000000000001" hidden="1" customHeight="1" x14ac:dyDescent="0.25"/>
    <row r="169" ht="20.100000000000001" hidden="1" customHeight="1" x14ac:dyDescent="0.25"/>
    <row r="170" ht="20.100000000000001" hidden="1" customHeight="1" x14ac:dyDescent="0.25"/>
    <row r="171" ht="20.100000000000001" hidden="1" customHeight="1" x14ac:dyDescent="0.25"/>
    <row r="172" ht="20.100000000000001" hidden="1" customHeight="1" x14ac:dyDescent="0.25"/>
    <row r="173" ht="20.100000000000001" hidden="1" customHeight="1" x14ac:dyDescent="0.25"/>
    <row r="174" ht="20.100000000000001" hidden="1" customHeight="1" x14ac:dyDescent="0.25"/>
    <row r="175" ht="20.100000000000001" hidden="1" customHeight="1" x14ac:dyDescent="0.25"/>
    <row r="176" ht="20.100000000000001" hidden="1" customHeight="1" x14ac:dyDescent="0.25"/>
    <row r="177" ht="20.100000000000001" hidden="1" customHeight="1" x14ac:dyDescent="0.25"/>
    <row r="178" ht="20.100000000000001" hidden="1" customHeight="1" x14ac:dyDescent="0.25"/>
    <row r="179" ht="20.100000000000001" hidden="1" customHeight="1" x14ac:dyDescent="0.25"/>
    <row r="180" ht="20.100000000000001" hidden="1" customHeight="1" x14ac:dyDescent="0.25"/>
    <row r="181" ht="20.100000000000001" hidden="1" customHeight="1" x14ac:dyDescent="0.25"/>
    <row r="182" ht="20.100000000000001" hidden="1" customHeight="1" x14ac:dyDescent="0.25"/>
    <row r="183" ht="20.100000000000001" hidden="1" customHeight="1" x14ac:dyDescent="0.25"/>
    <row r="184" ht="20.100000000000001" hidden="1" customHeight="1" x14ac:dyDescent="0.25"/>
    <row r="185" ht="20.100000000000001" hidden="1" customHeight="1" x14ac:dyDescent="0.25"/>
    <row r="186" ht="20.100000000000001" hidden="1" customHeight="1" x14ac:dyDescent="0.25"/>
    <row r="187" ht="20.100000000000001" hidden="1" customHeight="1" x14ac:dyDescent="0.25"/>
    <row r="188" ht="20.100000000000001" hidden="1" customHeight="1" x14ac:dyDescent="0.25"/>
    <row r="189" ht="20.100000000000001" hidden="1" customHeight="1" x14ac:dyDescent="0.25"/>
    <row r="190" ht="20.100000000000001" hidden="1" customHeight="1" x14ac:dyDescent="0.25"/>
    <row r="191" ht="20.100000000000001" hidden="1" customHeight="1" x14ac:dyDescent="0.25"/>
    <row r="192" ht="20.100000000000001" hidden="1" customHeight="1" x14ac:dyDescent="0.25"/>
    <row r="193" ht="20.100000000000001" hidden="1" customHeight="1" x14ac:dyDescent="0.25"/>
    <row r="194" ht="20.100000000000001" hidden="1" customHeight="1" x14ac:dyDescent="0.25"/>
    <row r="195" ht="20.100000000000001" hidden="1" customHeight="1" x14ac:dyDescent="0.25"/>
    <row r="196" ht="20.100000000000001" hidden="1" customHeight="1" x14ac:dyDescent="0.25"/>
    <row r="197" ht="20.100000000000001" hidden="1" customHeight="1" x14ac:dyDescent="0.25"/>
    <row r="198" ht="20.100000000000001" hidden="1" customHeight="1" x14ac:dyDescent="0.25"/>
    <row r="199" ht="20.100000000000001" hidden="1" customHeight="1" x14ac:dyDescent="0.25"/>
    <row r="200" ht="20.100000000000001" hidden="1" customHeight="1" x14ac:dyDescent="0.25"/>
    <row r="201" ht="20.100000000000001" hidden="1" customHeight="1" x14ac:dyDescent="0.25"/>
    <row r="202" ht="20.100000000000001" hidden="1" customHeight="1" x14ac:dyDescent="0.25"/>
    <row r="203" ht="20.100000000000001" hidden="1" customHeight="1" x14ac:dyDescent="0.25"/>
    <row r="204" ht="20.100000000000001" hidden="1" customHeight="1" x14ac:dyDescent="0.25"/>
    <row r="205" ht="20.100000000000001" hidden="1" customHeight="1" x14ac:dyDescent="0.25"/>
    <row r="206" ht="20.100000000000001" hidden="1" customHeight="1" x14ac:dyDescent="0.25"/>
    <row r="207" ht="20.100000000000001" hidden="1" customHeight="1" x14ac:dyDescent="0.25"/>
    <row r="208" ht="20.100000000000001" hidden="1" customHeight="1" x14ac:dyDescent="0.25"/>
    <row r="209" ht="20.100000000000001" hidden="1" customHeight="1" x14ac:dyDescent="0.25"/>
    <row r="210" ht="20.100000000000001" hidden="1" customHeight="1" x14ac:dyDescent="0.25"/>
    <row r="211" ht="20.100000000000001" hidden="1" customHeight="1" x14ac:dyDescent="0.25"/>
    <row r="212" ht="20.100000000000001" hidden="1" customHeight="1" x14ac:dyDescent="0.25"/>
    <row r="213" ht="20.100000000000001" hidden="1" customHeight="1" x14ac:dyDescent="0.25"/>
    <row r="214" ht="20.100000000000001" hidden="1" customHeight="1" x14ac:dyDescent="0.25"/>
    <row r="215" ht="20.100000000000001" hidden="1" customHeight="1" x14ac:dyDescent="0.25"/>
    <row r="216" ht="20.100000000000001" hidden="1" customHeight="1" x14ac:dyDescent="0.25"/>
    <row r="217" ht="20.100000000000001" hidden="1" customHeight="1" x14ac:dyDescent="0.25"/>
    <row r="218" ht="20.100000000000001" hidden="1" customHeight="1" x14ac:dyDescent="0.25"/>
    <row r="219" ht="20.100000000000001" hidden="1" customHeight="1" x14ac:dyDescent="0.25"/>
    <row r="220" ht="20.100000000000001" hidden="1" customHeight="1" x14ac:dyDescent="0.25"/>
    <row r="221" ht="20.100000000000001" hidden="1" customHeight="1" x14ac:dyDescent="0.25"/>
    <row r="222" ht="20.100000000000001" hidden="1" customHeight="1" x14ac:dyDescent="0.25"/>
    <row r="223" ht="20.100000000000001" hidden="1" customHeight="1" x14ac:dyDescent="0.25"/>
    <row r="224" ht="20.100000000000001" hidden="1" customHeight="1" x14ac:dyDescent="0.25"/>
    <row r="225" ht="20.100000000000001" hidden="1" customHeight="1" x14ac:dyDescent="0.25"/>
    <row r="226" ht="20.100000000000001" hidden="1" customHeight="1" x14ac:dyDescent="0.25"/>
    <row r="227" ht="20.100000000000001" hidden="1" customHeight="1" x14ac:dyDescent="0.25"/>
    <row r="228" ht="20.100000000000001" hidden="1" customHeight="1" x14ac:dyDescent="0.25"/>
    <row r="229" ht="20.100000000000001" hidden="1" customHeight="1" x14ac:dyDescent="0.25"/>
    <row r="230" ht="20.100000000000001" hidden="1" customHeight="1" x14ac:dyDescent="0.25"/>
    <row r="231" ht="20.100000000000001" hidden="1" customHeight="1" x14ac:dyDescent="0.25"/>
    <row r="232" ht="20.100000000000001" hidden="1" customHeight="1" x14ac:dyDescent="0.25"/>
    <row r="233" ht="20.100000000000001" hidden="1" customHeight="1" x14ac:dyDescent="0.25"/>
    <row r="234" ht="20.100000000000001" hidden="1" customHeight="1" x14ac:dyDescent="0.25"/>
    <row r="235" ht="20.100000000000001" hidden="1" customHeight="1" x14ac:dyDescent="0.25"/>
    <row r="236" ht="20.100000000000001" hidden="1" customHeight="1" x14ac:dyDescent="0.25"/>
    <row r="237" ht="20.100000000000001" hidden="1" customHeight="1" x14ac:dyDescent="0.25"/>
    <row r="238" ht="20.100000000000001" hidden="1" customHeight="1" x14ac:dyDescent="0.25"/>
    <row r="239" ht="20.100000000000001" hidden="1" customHeight="1" x14ac:dyDescent="0.25"/>
    <row r="240" ht="20.100000000000001" hidden="1" customHeight="1" x14ac:dyDescent="0.25"/>
    <row r="241" ht="20.100000000000001" hidden="1" customHeight="1" x14ac:dyDescent="0.25"/>
    <row r="242" ht="20.100000000000001" hidden="1" customHeight="1" x14ac:dyDescent="0.25"/>
    <row r="243" ht="20.100000000000001" hidden="1" customHeight="1" x14ac:dyDescent="0.25"/>
    <row r="244" ht="20.100000000000001" hidden="1" customHeight="1" x14ac:dyDescent="0.25"/>
    <row r="245" ht="20.100000000000001" hidden="1" customHeight="1" x14ac:dyDescent="0.25"/>
    <row r="246" ht="20.100000000000001" hidden="1" customHeight="1" x14ac:dyDescent="0.25"/>
    <row r="247" ht="20.100000000000001" hidden="1" customHeight="1" x14ac:dyDescent="0.25"/>
    <row r="248" ht="20.100000000000001" hidden="1" customHeight="1" x14ac:dyDescent="0.25"/>
    <row r="249" ht="20.100000000000001" hidden="1" customHeight="1" x14ac:dyDescent="0.25"/>
    <row r="250" ht="20.100000000000001" hidden="1" customHeight="1" x14ac:dyDescent="0.25"/>
    <row r="251" ht="20.100000000000001" hidden="1" customHeight="1" x14ac:dyDescent="0.25"/>
    <row r="252" ht="20.100000000000001" hidden="1" customHeight="1" x14ac:dyDescent="0.25"/>
    <row r="253" ht="20.100000000000001" hidden="1" customHeight="1" x14ac:dyDescent="0.25"/>
    <row r="254" ht="20.100000000000001" hidden="1" customHeight="1" x14ac:dyDescent="0.25"/>
    <row r="255" ht="20.100000000000001" hidden="1" customHeight="1" x14ac:dyDescent="0.25"/>
    <row r="256" ht="20.100000000000001" hidden="1" customHeight="1" x14ac:dyDescent="0.25"/>
    <row r="257" ht="20.100000000000001" hidden="1" customHeight="1" x14ac:dyDescent="0.25"/>
    <row r="258" ht="20.100000000000001" hidden="1" customHeight="1" x14ac:dyDescent="0.25"/>
    <row r="259" ht="20.100000000000001" hidden="1" customHeight="1" x14ac:dyDescent="0.25"/>
    <row r="260" ht="20.100000000000001" hidden="1" customHeight="1" x14ac:dyDescent="0.25"/>
    <row r="261" ht="20.100000000000001" hidden="1" customHeight="1" x14ac:dyDescent="0.25"/>
    <row r="262" ht="20.100000000000001" hidden="1" customHeight="1" x14ac:dyDescent="0.25"/>
    <row r="263" ht="20.100000000000001" hidden="1" customHeight="1" x14ac:dyDescent="0.25"/>
    <row r="264" ht="20.100000000000001" hidden="1" customHeight="1" x14ac:dyDescent="0.25"/>
    <row r="265" ht="20.100000000000001" hidden="1" customHeight="1" x14ac:dyDescent="0.25"/>
    <row r="266" ht="20.100000000000001" hidden="1" customHeight="1" x14ac:dyDescent="0.25"/>
    <row r="267" ht="20.100000000000001" hidden="1" customHeight="1" x14ac:dyDescent="0.25"/>
    <row r="268" ht="20.100000000000001" hidden="1" customHeight="1" x14ac:dyDescent="0.25"/>
    <row r="269" ht="20.100000000000001" hidden="1" customHeight="1" x14ac:dyDescent="0.25"/>
    <row r="270" ht="20.100000000000001" hidden="1" customHeight="1" x14ac:dyDescent="0.25"/>
    <row r="271" ht="20.100000000000001" hidden="1" customHeight="1" x14ac:dyDescent="0.25"/>
    <row r="272" ht="20.100000000000001" hidden="1" customHeight="1" x14ac:dyDescent="0.25"/>
    <row r="273" ht="20.100000000000001" hidden="1" customHeight="1" x14ac:dyDescent="0.25"/>
    <row r="274" ht="20.100000000000001" hidden="1" customHeight="1" x14ac:dyDescent="0.25"/>
    <row r="275" ht="20.100000000000001" hidden="1" customHeight="1" x14ac:dyDescent="0.25"/>
    <row r="276" ht="20.100000000000001" hidden="1" customHeight="1" x14ac:dyDescent="0.25"/>
    <row r="277" ht="20.100000000000001" hidden="1" customHeight="1" x14ac:dyDescent="0.25"/>
    <row r="278" ht="20.100000000000001" hidden="1" customHeight="1" x14ac:dyDescent="0.25"/>
    <row r="279" ht="20.100000000000001" hidden="1" customHeight="1" x14ac:dyDescent="0.25"/>
    <row r="280" ht="20.100000000000001" hidden="1" customHeight="1" x14ac:dyDescent="0.25"/>
    <row r="281" ht="20.100000000000001" hidden="1" customHeight="1" x14ac:dyDescent="0.25"/>
    <row r="282" ht="20.100000000000001" hidden="1" customHeight="1" x14ac:dyDescent="0.25"/>
    <row r="283" ht="20.100000000000001" hidden="1" customHeight="1" x14ac:dyDescent="0.25"/>
    <row r="284" ht="20.100000000000001" hidden="1" customHeight="1" x14ac:dyDescent="0.25"/>
    <row r="285" ht="20.100000000000001" hidden="1" customHeight="1" x14ac:dyDescent="0.25"/>
    <row r="286" ht="20.100000000000001" hidden="1" customHeight="1" x14ac:dyDescent="0.25"/>
    <row r="287" ht="20.100000000000001" hidden="1" customHeight="1" x14ac:dyDescent="0.25"/>
    <row r="288" ht="20.100000000000001" hidden="1" customHeight="1" x14ac:dyDescent="0.25"/>
    <row r="289" ht="20.100000000000001" hidden="1" customHeight="1" x14ac:dyDescent="0.25"/>
    <row r="290" ht="20.100000000000001" hidden="1" customHeight="1" x14ac:dyDescent="0.25"/>
  </sheetData>
  <sheetProtection algorithmName="SHA-512" hashValue="+nN69aoKiCM4Fxtuelk0qQbFREKT/+PO02+aFBdZDRAtMeCmh+XiB3REI1tgP7Iu1cZkNgDU/lYOO6WNH+osGw==" saltValue="xtjeAtlzse8KLU2YW+1PhA==" spinCount="100000" sheet="1" objects="1" scenarios="1"/>
  <mergeCells count="56">
    <mergeCell ref="A81:G81"/>
    <mergeCell ref="A87:K87"/>
    <mergeCell ref="B64:G64"/>
    <mergeCell ref="A67:K67"/>
    <mergeCell ref="E69:H69"/>
    <mergeCell ref="E70:E72"/>
    <mergeCell ref="A76:K76"/>
    <mergeCell ref="A80:K80"/>
    <mergeCell ref="B63:G63"/>
    <mergeCell ref="B52:G52"/>
    <mergeCell ref="B53:G53"/>
    <mergeCell ref="B54:G54"/>
    <mergeCell ref="B55:G55"/>
    <mergeCell ref="B56:G56"/>
    <mergeCell ref="B57:G57"/>
    <mergeCell ref="B58:G58"/>
    <mergeCell ref="B59:G59"/>
    <mergeCell ref="B60:G60"/>
    <mergeCell ref="B61:G61"/>
    <mergeCell ref="B62:G62"/>
    <mergeCell ref="B51:G51"/>
    <mergeCell ref="A29:D29"/>
    <mergeCell ref="G29:H29"/>
    <mergeCell ref="A35:K35"/>
    <mergeCell ref="I37:M38"/>
    <mergeCell ref="A42:L42"/>
    <mergeCell ref="B45:G45"/>
    <mergeCell ref="B46:G46"/>
    <mergeCell ref="B47:G47"/>
    <mergeCell ref="B48:G48"/>
    <mergeCell ref="B49:G49"/>
    <mergeCell ref="B50:G50"/>
    <mergeCell ref="A28:D28"/>
    <mergeCell ref="B14:H14"/>
    <mergeCell ref="B15:H15"/>
    <mergeCell ref="B16:H16"/>
    <mergeCell ref="B17:H17"/>
    <mergeCell ref="B18:H18"/>
    <mergeCell ref="B19:H19"/>
    <mergeCell ref="B20:H20"/>
    <mergeCell ref="B21:H21"/>
    <mergeCell ref="A23:L23"/>
    <mergeCell ref="A26:D26"/>
    <mergeCell ref="A27:D27"/>
    <mergeCell ref="P5:R5"/>
    <mergeCell ref="A12:K12"/>
    <mergeCell ref="A1:L1"/>
    <mergeCell ref="A2:E2"/>
    <mergeCell ref="F2:K2"/>
    <mergeCell ref="A4:E4"/>
    <mergeCell ref="F4:K4"/>
    <mergeCell ref="A6:B6"/>
    <mergeCell ref="C6:E6"/>
    <mergeCell ref="F6:H6"/>
    <mergeCell ref="P6:R6"/>
    <mergeCell ref="A9:G9"/>
  </mergeCells>
  <conditionalFormatting sqref="A31:I33">
    <cfRule type="expression" dxfId="23" priority="1">
      <formula>$F$26+$F$27+$F$28+$F$29&gt;0</formula>
    </cfRule>
  </conditionalFormatting>
  <conditionalFormatting sqref="A42:L64">
    <cfRule type="expression" dxfId="22" priority="3">
      <formula>$N$37="1"</formula>
    </cfRule>
  </conditionalFormatting>
  <conditionalFormatting sqref="A12:M22">
    <cfRule type="expression" dxfId="21" priority="14">
      <formula>$I$9=TRUE</formula>
    </cfRule>
  </conditionalFormatting>
  <conditionalFormatting sqref="E31:E32 E29:F30">
    <cfRule type="expression" dxfId="20" priority="4">
      <formula>$L$22=0</formula>
    </cfRule>
  </conditionalFormatting>
  <conditionalFormatting sqref="E26:F26">
    <cfRule type="expression" dxfId="19" priority="7">
      <formula>$I$22=0</formula>
    </cfRule>
  </conditionalFormatting>
  <conditionalFormatting sqref="E27:F27">
    <cfRule type="expression" dxfId="18" priority="6">
      <formula>$J$22=0</formula>
    </cfRule>
  </conditionalFormatting>
  <conditionalFormatting sqref="E28:F28">
    <cfRule type="expression" dxfId="17" priority="5">
      <formula>$K$22=0</formula>
    </cfRule>
  </conditionalFormatting>
  <conditionalFormatting sqref="F70:F72 F74">
    <cfRule type="expression" dxfId="16" priority="16">
      <formula>#REF!=1</formula>
    </cfRule>
  </conditionalFormatting>
  <conditionalFormatting sqref="F78">
    <cfRule type="expression" dxfId="15" priority="15">
      <formula>#REF!=1</formula>
    </cfRule>
  </conditionalFormatting>
  <conditionalFormatting sqref="F85">
    <cfRule type="expression" dxfId="14" priority="2">
      <formula>#REF!=1</formula>
    </cfRule>
  </conditionalFormatting>
  <conditionalFormatting sqref="I13:I21">
    <cfRule type="expression" dxfId="13" priority="12">
      <formula>AND($O$10="1",$I$22=0)</formula>
    </cfRule>
  </conditionalFormatting>
  <conditionalFormatting sqref="I29">
    <cfRule type="expression" dxfId="12" priority="8">
      <formula>#REF!=1</formula>
    </cfRule>
  </conditionalFormatting>
  <conditionalFormatting sqref="J13:J21">
    <cfRule type="expression" dxfId="11" priority="11">
      <formula>AND($O$10="1",$J$22=0)</formula>
    </cfRule>
  </conditionalFormatting>
  <conditionalFormatting sqref="K13:K21">
    <cfRule type="expression" dxfId="10" priority="10">
      <formula>AND($O$10="1",$K$22=0)</formula>
    </cfRule>
  </conditionalFormatting>
  <conditionalFormatting sqref="L13:L21">
    <cfRule type="expression" dxfId="9" priority="9">
      <formula>AND($O$10="1",$L$22=0)</formula>
    </cfRule>
  </conditionalFormatting>
  <conditionalFormatting sqref="N13:Q13">
    <cfRule type="expression" dxfId="8" priority="13">
      <formula>$I$9=TRUE</formula>
    </cfRule>
  </conditionalFormatting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locked="0" defaultSize="0" autoFill="0" autoLine="0" autoPict="0">
                <anchor moveWithCells="1">
                  <from>
                    <xdr:col>8</xdr:col>
                    <xdr:colOff>323850</xdr:colOff>
                    <xdr:row>13</xdr:row>
                    <xdr:rowOff>19050</xdr:rowOff>
                  </from>
                  <to>
                    <xdr:col>8</xdr:col>
                    <xdr:colOff>561975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locked="0" defaultSize="0" autoFill="0" autoLine="0" autoPict="0">
                <anchor moveWithCells="1">
                  <from>
                    <xdr:col>8</xdr:col>
                    <xdr:colOff>323850</xdr:colOff>
                    <xdr:row>13</xdr:row>
                    <xdr:rowOff>247650</xdr:rowOff>
                  </from>
                  <to>
                    <xdr:col>8</xdr:col>
                    <xdr:colOff>590550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locked="0" defaultSize="0" autoFill="0" autoLine="0" autoPict="0">
                <anchor moveWithCells="1">
                  <from>
                    <xdr:col>8</xdr:col>
                    <xdr:colOff>323850</xdr:colOff>
                    <xdr:row>14</xdr:row>
                    <xdr:rowOff>247650</xdr:rowOff>
                  </from>
                  <to>
                    <xdr:col>8</xdr:col>
                    <xdr:colOff>590550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locked="0" defaultSize="0" autoFill="0" autoLine="0" autoPict="0">
                <anchor moveWithCells="1">
                  <from>
                    <xdr:col>8</xdr:col>
                    <xdr:colOff>323850</xdr:colOff>
                    <xdr:row>15</xdr:row>
                    <xdr:rowOff>247650</xdr:rowOff>
                  </from>
                  <to>
                    <xdr:col>8</xdr:col>
                    <xdr:colOff>590550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locked="0" defaultSize="0" autoFill="0" autoLine="0" autoPict="0">
                <anchor moveWithCells="1">
                  <from>
                    <xdr:col>8</xdr:col>
                    <xdr:colOff>333375</xdr:colOff>
                    <xdr:row>16</xdr:row>
                    <xdr:rowOff>247650</xdr:rowOff>
                  </from>
                  <to>
                    <xdr:col>8</xdr:col>
                    <xdr:colOff>590550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locked="0" defaultSize="0" autoFill="0" autoLine="0" autoPict="0">
                <anchor moveWithCells="1">
                  <from>
                    <xdr:col>8</xdr:col>
                    <xdr:colOff>333375</xdr:colOff>
                    <xdr:row>17</xdr:row>
                    <xdr:rowOff>247650</xdr:rowOff>
                  </from>
                  <to>
                    <xdr:col>8</xdr:col>
                    <xdr:colOff>590550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locked="0" defaultSize="0" autoFill="0" autoLine="0" autoPict="0">
                <anchor moveWithCells="1">
                  <from>
                    <xdr:col>8</xdr:col>
                    <xdr:colOff>342900</xdr:colOff>
                    <xdr:row>18</xdr:row>
                    <xdr:rowOff>247650</xdr:rowOff>
                  </from>
                  <to>
                    <xdr:col>8</xdr:col>
                    <xdr:colOff>600075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locked="0" defaultSize="0" autoFill="0" autoLine="0" autoPict="0">
                <anchor moveWithCells="1">
                  <from>
                    <xdr:col>8</xdr:col>
                    <xdr:colOff>342900</xdr:colOff>
                    <xdr:row>19</xdr:row>
                    <xdr:rowOff>247650</xdr:rowOff>
                  </from>
                  <to>
                    <xdr:col>8</xdr:col>
                    <xdr:colOff>600075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locked="0" defaultSize="0" autoFill="0" autoLine="0" autoPict="0">
                <anchor moveWithCells="1">
                  <from>
                    <xdr:col>9</xdr:col>
                    <xdr:colOff>323850</xdr:colOff>
                    <xdr:row>13</xdr:row>
                    <xdr:rowOff>19050</xdr:rowOff>
                  </from>
                  <to>
                    <xdr:col>9</xdr:col>
                    <xdr:colOff>561975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locked="0" defaultSize="0" autoFill="0" autoLine="0" autoPict="0">
                <anchor moveWithCells="1">
                  <from>
                    <xdr:col>9</xdr:col>
                    <xdr:colOff>323850</xdr:colOff>
                    <xdr:row>13</xdr:row>
                    <xdr:rowOff>247650</xdr:rowOff>
                  </from>
                  <to>
                    <xdr:col>9</xdr:col>
                    <xdr:colOff>590550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locked="0" defaultSize="0" autoFill="0" autoLine="0" autoPict="0">
                <anchor moveWithCells="1">
                  <from>
                    <xdr:col>9</xdr:col>
                    <xdr:colOff>323850</xdr:colOff>
                    <xdr:row>14</xdr:row>
                    <xdr:rowOff>247650</xdr:rowOff>
                  </from>
                  <to>
                    <xdr:col>9</xdr:col>
                    <xdr:colOff>590550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locked="0" defaultSize="0" autoFill="0" autoLine="0" autoPict="0">
                <anchor moveWithCells="1">
                  <from>
                    <xdr:col>9</xdr:col>
                    <xdr:colOff>323850</xdr:colOff>
                    <xdr:row>15</xdr:row>
                    <xdr:rowOff>247650</xdr:rowOff>
                  </from>
                  <to>
                    <xdr:col>9</xdr:col>
                    <xdr:colOff>590550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locked="0" defaultSize="0" autoFill="0" autoLine="0" autoPict="0">
                <anchor moveWithCells="1">
                  <from>
                    <xdr:col>9</xdr:col>
                    <xdr:colOff>333375</xdr:colOff>
                    <xdr:row>16</xdr:row>
                    <xdr:rowOff>247650</xdr:rowOff>
                  </from>
                  <to>
                    <xdr:col>9</xdr:col>
                    <xdr:colOff>590550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locked="0" defaultSize="0" autoFill="0" autoLine="0" autoPict="0">
                <anchor moveWithCells="1">
                  <from>
                    <xdr:col>9</xdr:col>
                    <xdr:colOff>333375</xdr:colOff>
                    <xdr:row>17</xdr:row>
                    <xdr:rowOff>247650</xdr:rowOff>
                  </from>
                  <to>
                    <xdr:col>9</xdr:col>
                    <xdr:colOff>590550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Fill="0" autoLine="0" autoPict="0">
                <anchor moveWithCells="1">
                  <from>
                    <xdr:col>9</xdr:col>
                    <xdr:colOff>342900</xdr:colOff>
                    <xdr:row>18</xdr:row>
                    <xdr:rowOff>247650</xdr:rowOff>
                  </from>
                  <to>
                    <xdr:col>9</xdr:col>
                    <xdr:colOff>600075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locked="0" defaultSize="0" autoFill="0" autoLine="0" autoPict="0">
                <anchor moveWithCells="1">
                  <from>
                    <xdr:col>9</xdr:col>
                    <xdr:colOff>342900</xdr:colOff>
                    <xdr:row>19</xdr:row>
                    <xdr:rowOff>247650</xdr:rowOff>
                  </from>
                  <to>
                    <xdr:col>9</xdr:col>
                    <xdr:colOff>600075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locked="0" defaultSize="0" autoFill="0" autoLine="0" autoPict="0">
                <anchor moveWithCells="1">
                  <from>
                    <xdr:col>10</xdr:col>
                    <xdr:colOff>323850</xdr:colOff>
                    <xdr:row>13</xdr:row>
                    <xdr:rowOff>19050</xdr:rowOff>
                  </from>
                  <to>
                    <xdr:col>10</xdr:col>
                    <xdr:colOff>561975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locked="0" defaultSize="0" autoFill="0" autoLine="0" autoPict="0">
                <anchor moveWithCells="1">
                  <from>
                    <xdr:col>10</xdr:col>
                    <xdr:colOff>323850</xdr:colOff>
                    <xdr:row>13</xdr:row>
                    <xdr:rowOff>247650</xdr:rowOff>
                  </from>
                  <to>
                    <xdr:col>10</xdr:col>
                    <xdr:colOff>590550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locked="0" defaultSize="0" autoFill="0" autoLine="0" autoPict="0">
                <anchor moveWithCells="1">
                  <from>
                    <xdr:col>10</xdr:col>
                    <xdr:colOff>323850</xdr:colOff>
                    <xdr:row>14</xdr:row>
                    <xdr:rowOff>247650</xdr:rowOff>
                  </from>
                  <to>
                    <xdr:col>10</xdr:col>
                    <xdr:colOff>590550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locked="0" defaultSize="0" autoFill="0" autoLine="0" autoPict="0">
                <anchor moveWithCells="1">
                  <from>
                    <xdr:col>10</xdr:col>
                    <xdr:colOff>323850</xdr:colOff>
                    <xdr:row>15</xdr:row>
                    <xdr:rowOff>247650</xdr:rowOff>
                  </from>
                  <to>
                    <xdr:col>10</xdr:col>
                    <xdr:colOff>590550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locked="0" defaultSize="0" autoFill="0" autoLine="0" autoPict="0">
                <anchor moveWithCells="1">
                  <from>
                    <xdr:col>10</xdr:col>
                    <xdr:colOff>333375</xdr:colOff>
                    <xdr:row>16</xdr:row>
                    <xdr:rowOff>247650</xdr:rowOff>
                  </from>
                  <to>
                    <xdr:col>10</xdr:col>
                    <xdr:colOff>590550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locked="0" defaultSize="0" autoFill="0" autoLine="0" autoPict="0">
                <anchor moveWithCells="1">
                  <from>
                    <xdr:col>10</xdr:col>
                    <xdr:colOff>333375</xdr:colOff>
                    <xdr:row>17</xdr:row>
                    <xdr:rowOff>247650</xdr:rowOff>
                  </from>
                  <to>
                    <xdr:col>10</xdr:col>
                    <xdr:colOff>590550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locked="0" defaultSize="0" autoFill="0" autoLine="0" autoPict="0">
                <anchor moveWithCells="1">
                  <from>
                    <xdr:col>10</xdr:col>
                    <xdr:colOff>342900</xdr:colOff>
                    <xdr:row>18</xdr:row>
                    <xdr:rowOff>247650</xdr:rowOff>
                  </from>
                  <to>
                    <xdr:col>10</xdr:col>
                    <xdr:colOff>600075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locked="0" defaultSize="0" autoFill="0" autoLine="0" autoPict="0">
                <anchor moveWithCells="1">
                  <from>
                    <xdr:col>10</xdr:col>
                    <xdr:colOff>342900</xdr:colOff>
                    <xdr:row>19</xdr:row>
                    <xdr:rowOff>247650</xdr:rowOff>
                  </from>
                  <to>
                    <xdr:col>10</xdr:col>
                    <xdr:colOff>600075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locked="0" defaultSize="0" autoFill="0" autoLine="0" autoPict="0">
                <anchor moveWithCells="1">
                  <from>
                    <xdr:col>11</xdr:col>
                    <xdr:colOff>323850</xdr:colOff>
                    <xdr:row>13</xdr:row>
                    <xdr:rowOff>19050</xdr:rowOff>
                  </from>
                  <to>
                    <xdr:col>11</xdr:col>
                    <xdr:colOff>561975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locked="0" defaultSize="0" autoFill="0" autoLine="0" autoPict="0">
                <anchor moveWithCells="1">
                  <from>
                    <xdr:col>11</xdr:col>
                    <xdr:colOff>323850</xdr:colOff>
                    <xdr:row>13</xdr:row>
                    <xdr:rowOff>247650</xdr:rowOff>
                  </from>
                  <to>
                    <xdr:col>11</xdr:col>
                    <xdr:colOff>590550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Fill="0" autoLine="0" autoPict="0">
                <anchor moveWithCells="1">
                  <from>
                    <xdr:col>11</xdr:col>
                    <xdr:colOff>323850</xdr:colOff>
                    <xdr:row>14</xdr:row>
                    <xdr:rowOff>247650</xdr:rowOff>
                  </from>
                  <to>
                    <xdr:col>11</xdr:col>
                    <xdr:colOff>590550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autoFill="0" autoLine="0" autoPict="0">
                <anchor moveWithCells="1">
                  <from>
                    <xdr:col>11</xdr:col>
                    <xdr:colOff>323850</xdr:colOff>
                    <xdr:row>15</xdr:row>
                    <xdr:rowOff>247650</xdr:rowOff>
                  </from>
                  <to>
                    <xdr:col>11</xdr:col>
                    <xdr:colOff>590550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locked="0" defaultSize="0" autoFill="0" autoLine="0" autoPict="0">
                <anchor moveWithCells="1">
                  <from>
                    <xdr:col>11</xdr:col>
                    <xdr:colOff>333375</xdr:colOff>
                    <xdr:row>16</xdr:row>
                    <xdr:rowOff>247650</xdr:rowOff>
                  </from>
                  <to>
                    <xdr:col>11</xdr:col>
                    <xdr:colOff>590550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locked="0" defaultSize="0" autoFill="0" autoLine="0" autoPict="0">
                <anchor moveWithCells="1">
                  <from>
                    <xdr:col>11</xdr:col>
                    <xdr:colOff>333375</xdr:colOff>
                    <xdr:row>17</xdr:row>
                    <xdr:rowOff>247650</xdr:rowOff>
                  </from>
                  <to>
                    <xdr:col>11</xdr:col>
                    <xdr:colOff>590550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locked="0" defaultSize="0" autoFill="0" autoLine="0" autoPict="0">
                <anchor moveWithCells="1">
                  <from>
                    <xdr:col>11</xdr:col>
                    <xdr:colOff>342900</xdr:colOff>
                    <xdr:row>18</xdr:row>
                    <xdr:rowOff>247650</xdr:rowOff>
                  </from>
                  <to>
                    <xdr:col>11</xdr:col>
                    <xdr:colOff>600075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locked="0" defaultSize="0" autoFill="0" autoLine="0" autoPict="0">
                <anchor moveWithCells="1">
                  <from>
                    <xdr:col>11</xdr:col>
                    <xdr:colOff>342900</xdr:colOff>
                    <xdr:row>19</xdr:row>
                    <xdr:rowOff>247650</xdr:rowOff>
                  </from>
                  <to>
                    <xdr:col>11</xdr:col>
                    <xdr:colOff>600075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locked="0" defaultSize="0" autoFill="0" autoLine="0" autoPict="0">
                <anchor moveWithCells="1">
                  <from>
                    <xdr:col>7</xdr:col>
                    <xdr:colOff>514350</xdr:colOff>
                    <xdr:row>9</xdr:row>
                    <xdr:rowOff>19050</xdr:rowOff>
                  </from>
                  <to>
                    <xdr:col>7</xdr:col>
                    <xdr:colOff>752475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locked="0" defaultSize="0" autoFill="0" autoLine="0" autoPict="0">
                <anchor moveWithCells="1">
                  <from>
                    <xdr:col>9</xdr:col>
                    <xdr:colOff>485775</xdr:colOff>
                    <xdr:row>9</xdr:row>
                    <xdr:rowOff>19050</xdr:rowOff>
                  </from>
                  <to>
                    <xdr:col>10</xdr:col>
                    <xdr:colOff>133350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57150</xdr:rowOff>
                  </from>
                  <to>
                    <xdr:col>7</xdr:col>
                    <xdr:colOff>552450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Fill="0" autoLine="0" autoPict="0">
                <anchor moveWithCells="1">
                  <from>
                    <xdr:col>7</xdr:col>
                    <xdr:colOff>180975</xdr:colOff>
                    <xdr:row>45</xdr:row>
                    <xdr:rowOff>38100</xdr:rowOff>
                  </from>
                  <to>
                    <xdr:col>7</xdr:col>
                    <xdr:colOff>542925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Fill="0" autoLine="0" autoPict="0">
                <anchor moveWithCells="1">
                  <from>
                    <xdr:col>7</xdr:col>
                    <xdr:colOff>180975</xdr:colOff>
                    <xdr:row>46</xdr:row>
                    <xdr:rowOff>28575</xdr:rowOff>
                  </from>
                  <to>
                    <xdr:col>7</xdr:col>
                    <xdr:colOff>552450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Fill="0" autoLine="0" autoPict="0">
                <anchor moveWithCells="1">
                  <from>
                    <xdr:col>7</xdr:col>
                    <xdr:colOff>180975</xdr:colOff>
                    <xdr:row>47</xdr:row>
                    <xdr:rowOff>9525</xdr:rowOff>
                  </from>
                  <to>
                    <xdr:col>7</xdr:col>
                    <xdr:colOff>542925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Fill="0" autoLine="0" autoPict="0">
                <anchor moveWithCells="1">
                  <from>
                    <xdr:col>7</xdr:col>
                    <xdr:colOff>180975</xdr:colOff>
                    <xdr:row>48</xdr:row>
                    <xdr:rowOff>19050</xdr:rowOff>
                  </from>
                  <to>
                    <xdr:col>7</xdr:col>
                    <xdr:colOff>542925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3" name="Check Box 40">
              <controlPr defaultSize="0" autoFill="0" autoLine="0" autoPict="0">
                <anchor moveWithCells="1">
                  <from>
                    <xdr:col>7</xdr:col>
                    <xdr:colOff>180975</xdr:colOff>
                    <xdr:row>49</xdr:row>
                    <xdr:rowOff>28575</xdr:rowOff>
                  </from>
                  <to>
                    <xdr:col>7</xdr:col>
                    <xdr:colOff>533400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4" name="Check Box 41">
              <controlPr defaultSize="0" autoFill="0" autoLine="0" autoPict="0">
                <anchor moveWithCells="1">
                  <from>
                    <xdr:col>7</xdr:col>
                    <xdr:colOff>180975</xdr:colOff>
                    <xdr:row>50</xdr:row>
                    <xdr:rowOff>0</xdr:rowOff>
                  </from>
                  <to>
                    <xdr:col>7</xdr:col>
                    <xdr:colOff>533400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5" name="Check Box 42">
              <controlPr defaultSize="0" autoFill="0" autoLine="0" autoPict="0">
                <anchor moveWithCells="1">
                  <from>
                    <xdr:col>7</xdr:col>
                    <xdr:colOff>180975</xdr:colOff>
                    <xdr:row>51</xdr:row>
                    <xdr:rowOff>0</xdr:rowOff>
                  </from>
                  <to>
                    <xdr:col>7</xdr:col>
                    <xdr:colOff>542925</xdr:colOff>
                    <xdr:row>51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6" name="Check Box 43">
              <controlPr defaultSize="0" autoFill="0" autoLine="0" autoPict="0">
                <anchor moveWithCells="1">
                  <from>
                    <xdr:col>7</xdr:col>
                    <xdr:colOff>180975</xdr:colOff>
                    <xdr:row>52</xdr:row>
                    <xdr:rowOff>19050</xdr:rowOff>
                  </from>
                  <to>
                    <xdr:col>7</xdr:col>
                    <xdr:colOff>533400</xdr:colOff>
                    <xdr:row>52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7" name="Check Box 44">
              <controlPr defaultSize="0" autoFill="0" autoLine="0" autoPict="0">
                <anchor moveWithCells="1">
                  <from>
                    <xdr:col>7</xdr:col>
                    <xdr:colOff>180975</xdr:colOff>
                    <xdr:row>53</xdr:row>
                    <xdr:rowOff>28575</xdr:rowOff>
                  </from>
                  <to>
                    <xdr:col>7</xdr:col>
                    <xdr:colOff>542925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8" name="Check Box 45">
              <controlPr defaultSize="0" autoFill="0" autoLine="0" autoPict="0">
                <anchor moveWithCells="1">
                  <from>
                    <xdr:col>7</xdr:col>
                    <xdr:colOff>180975</xdr:colOff>
                    <xdr:row>54</xdr:row>
                    <xdr:rowOff>19050</xdr:rowOff>
                  </from>
                  <to>
                    <xdr:col>7</xdr:col>
                    <xdr:colOff>542925</xdr:colOff>
                    <xdr:row>54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9" name="Check Box 46">
              <controlPr defaultSize="0" autoFill="0" autoLine="0" autoPict="0">
                <anchor moveWithCells="1">
                  <from>
                    <xdr:col>7</xdr:col>
                    <xdr:colOff>180975</xdr:colOff>
                    <xdr:row>55</xdr:row>
                    <xdr:rowOff>19050</xdr:rowOff>
                  </from>
                  <to>
                    <xdr:col>7</xdr:col>
                    <xdr:colOff>542925</xdr:colOff>
                    <xdr:row>55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50" name="Check Box 47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19050</xdr:rowOff>
                  </from>
                  <to>
                    <xdr:col>7</xdr:col>
                    <xdr:colOff>542925</xdr:colOff>
                    <xdr:row>56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1" name="Check Box 48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19050</xdr:rowOff>
                  </from>
                  <to>
                    <xdr:col>7</xdr:col>
                    <xdr:colOff>542925</xdr:colOff>
                    <xdr:row>57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2" name="Check Box 49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19050</xdr:rowOff>
                  </from>
                  <to>
                    <xdr:col>7</xdr:col>
                    <xdr:colOff>542925</xdr:colOff>
                    <xdr:row>59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3" name="Check Box 50">
              <controlPr defaultSize="0" autoFill="0" autoLine="0" autoPict="0">
                <anchor moveWithCells="1">
                  <from>
                    <xdr:col>7</xdr:col>
                    <xdr:colOff>180975</xdr:colOff>
                    <xdr:row>59</xdr:row>
                    <xdr:rowOff>19050</xdr:rowOff>
                  </from>
                  <to>
                    <xdr:col>7</xdr:col>
                    <xdr:colOff>542925</xdr:colOff>
                    <xdr:row>60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4" name="Check Box 51">
              <controlPr defaultSize="0" autoFill="0" autoLine="0" autoPict="0">
                <anchor moveWithCells="1">
                  <from>
                    <xdr:col>7</xdr:col>
                    <xdr:colOff>180975</xdr:colOff>
                    <xdr:row>60</xdr:row>
                    <xdr:rowOff>19050</xdr:rowOff>
                  </from>
                  <to>
                    <xdr:col>7</xdr:col>
                    <xdr:colOff>542925</xdr:colOff>
                    <xdr:row>61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5" name="Check Box 52">
              <controlPr defaultSize="0" autoFill="0" autoLine="0" autoPict="0">
                <anchor moveWithCells="1">
                  <from>
                    <xdr:col>7</xdr:col>
                    <xdr:colOff>180975</xdr:colOff>
                    <xdr:row>61</xdr:row>
                    <xdr:rowOff>19050</xdr:rowOff>
                  </from>
                  <to>
                    <xdr:col>7</xdr:col>
                    <xdr:colOff>542925</xdr:colOff>
                    <xdr:row>62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6" name="Check Box 53">
              <controlPr defaultSize="0" autoFill="0" autoLine="0" autoPict="0">
                <anchor moveWithCells="1">
                  <from>
                    <xdr:col>7</xdr:col>
                    <xdr:colOff>180975</xdr:colOff>
                    <xdr:row>62</xdr:row>
                    <xdr:rowOff>19050</xdr:rowOff>
                  </from>
                  <to>
                    <xdr:col>7</xdr:col>
                    <xdr:colOff>542925</xdr:colOff>
                    <xdr:row>63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7" name="Check Box 54">
              <controlPr defaultSize="0" autoFill="0" autoLine="0" autoPict="0">
                <anchor moveWithCells="1">
                  <from>
                    <xdr:col>7</xdr:col>
                    <xdr:colOff>371475</xdr:colOff>
                    <xdr:row>37</xdr:row>
                    <xdr:rowOff>19050</xdr:rowOff>
                  </from>
                  <to>
                    <xdr:col>7</xdr:col>
                    <xdr:colOff>638175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8" name="Check Box 55">
              <controlPr defaultSize="0" autoFill="0" autoLine="0" autoPict="0">
                <anchor moveWithCells="1">
                  <from>
                    <xdr:col>7</xdr:col>
                    <xdr:colOff>371475</xdr:colOff>
                    <xdr:row>38</xdr:row>
                    <xdr:rowOff>0</xdr:rowOff>
                  </from>
                  <to>
                    <xdr:col>7</xdr:col>
                    <xdr:colOff>638175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9" name="Check Box 56">
              <controlPr defaultSize="0" autoFill="0" autoLine="0" autoPict="0">
                <anchor moveWithCells="1">
                  <from>
                    <xdr:col>7</xdr:col>
                    <xdr:colOff>381000</xdr:colOff>
                    <xdr:row>39</xdr:row>
                    <xdr:rowOff>19050</xdr:rowOff>
                  </from>
                  <to>
                    <xdr:col>7</xdr:col>
                    <xdr:colOff>638175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60" name="Check Box 57">
              <controlPr defaultSize="0" autoFill="0" autoLine="0" autoPict="0">
                <anchor moveWithCells="1">
                  <from>
                    <xdr:col>7</xdr:col>
                    <xdr:colOff>371475</xdr:colOff>
                    <xdr:row>36</xdr:row>
                    <xdr:rowOff>28575</xdr:rowOff>
                  </from>
                  <to>
                    <xdr:col>7</xdr:col>
                    <xdr:colOff>638175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1" name="Check Box 58">
              <controlPr locked="0" defaultSize="0" autoFill="0" autoLine="0" autoPict="0">
                <anchor moveWithCells="1">
                  <from>
                    <xdr:col>7</xdr:col>
                    <xdr:colOff>514350</xdr:colOff>
                    <xdr:row>81</xdr:row>
                    <xdr:rowOff>19050</xdr:rowOff>
                  </from>
                  <to>
                    <xdr:col>7</xdr:col>
                    <xdr:colOff>752475</xdr:colOff>
                    <xdr:row>82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2" name="Check Box 59">
              <controlPr locked="0" defaultSize="0" autoFill="0" autoLine="0" autoPict="0">
                <anchor moveWithCells="1">
                  <from>
                    <xdr:col>9</xdr:col>
                    <xdr:colOff>485775</xdr:colOff>
                    <xdr:row>81</xdr:row>
                    <xdr:rowOff>19050</xdr:rowOff>
                  </from>
                  <to>
                    <xdr:col>10</xdr:col>
                    <xdr:colOff>133350</xdr:colOff>
                    <xdr:row>82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3" name="Check Box 60">
              <controlPr locked="0" defaultSize="0" autoFill="0" autoLine="0" autoPict="0">
                <anchor moveWithCells="1">
                  <from>
                    <xdr:col>7</xdr:col>
                    <xdr:colOff>514350</xdr:colOff>
                    <xdr:row>81</xdr:row>
                    <xdr:rowOff>19050</xdr:rowOff>
                  </from>
                  <to>
                    <xdr:col>7</xdr:col>
                    <xdr:colOff>752475</xdr:colOff>
                    <xdr:row>82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4" name="Check Box 61">
              <controlPr locked="0" defaultSize="0" autoFill="0" autoLine="0" autoPict="0">
                <anchor moveWithCells="1">
                  <from>
                    <xdr:col>9</xdr:col>
                    <xdr:colOff>485775</xdr:colOff>
                    <xdr:row>81</xdr:row>
                    <xdr:rowOff>19050</xdr:rowOff>
                  </from>
                  <to>
                    <xdr:col>10</xdr:col>
                    <xdr:colOff>133350</xdr:colOff>
                    <xdr:row>82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FD056-6F6E-4AA5-8EAF-1F22ADDACA9B}">
  <sheetPr>
    <tabColor rgb="FF0070C0"/>
    <pageSetUpPr autoPageBreaks="0"/>
  </sheetPr>
  <dimension ref="A1:Z218"/>
  <sheetViews>
    <sheetView showGridLines="0" zoomScaleNormal="100" workbookViewId="0">
      <selection sqref="A1:M1"/>
    </sheetView>
  </sheetViews>
  <sheetFormatPr defaultColWidth="0" defaultRowHeight="13.9" customHeight="1" zeroHeight="1" x14ac:dyDescent="0.2"/>
  <cols>
    <col min="1" max="1" width="6.140625" style="495" customWidth="1"/>
    <col min="2" max="2" width="5.140625" style="495" customWidth="1"/>
    <col min="3" max="5" width="12.7109375" style="495" customWidth="1"/>
    <col min="6" max="13" width="11.28515625" style="495" customWidth="1"/>
    <col min="14" max="14" width="79.85546875" style="496" bestFit="1" customWidth="1"/>
    <col min="15" max="15" width="34.7109375" style="495" hidden="1" customWidth="1"/>
    <col min="16" max="16" width="9.28515625" style="495" hidden="1" customWidth="1"/>
    <col min="17" max="17" width="12.42578125" style="495" hidden="1" customWidth="1"/>
    <col min="18" max="18" width="12.5703125" style="495" hidden="1" customWidth="1"/>
    <col min="19" max="19" width="11.140625" style="495" hidden="1" customWidth="1"/>
    <col min="20" max="20" width="9" style="495" hidden="1" customWidth="1"/>
    <col min="21" max="21" width="7.28515625" style="495" hidden="1" customWidth="1"/>
    <col min="22" max="22" width="34.5703125" style="495" hidden="1" customWidth="1"/>
    <col min="23" max="23" width="11.5703125" style="495" hidden="1" customWidth="1"/>
    <col min="24" max="24" width="9.28515625" style="495" hidden="1" customWidth="1"/>
    <col min="25" max="25" width="12.5703125" style="495" hidden="1" customWidth="1"/>
    <col min="26" max="26" width="11.140625" style="495" hidden="1" customWidth="1"/>
    <col min="27" max="16384" width="8.85546875" style="495" hidden="1"/>
  </cols>
  <sheetData>
    <row r="1" spans="1:22" ht="31.9" customHeight="1" x14ac:dyDescent="0.2">
      <c r="A1" s="543" t="s">
        <v>893</v>
      </c>
      <c r="B1" s="543"/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494" t="s">
        <v>0</v>
      </c>
    </row>
    <row r="2" spans="1:22" ht="14.25" customHeight="1" x14ac:dyDescent="0.2">
      <c r="A2" s="488"/>
      <c r="B2" s="488"/>
      <c r="C2" s="488"/>
      <c r="D2" s="488"/>
      <c r="E2" s="488"/>
      <c r="F2" s="488"/>
      <c r="G2" s="488"/>
      <c r="H2" s="488"/>
      <c r="I2" s="488"/>
      <c r="J2" s="488"/>
      <c r="K2" s="488"/>
      <c r="L2" s="488"/>
      <c r="M2" s="488"/>
    </row>
    <row r="3" spans="1:22" ht="17.45" customHeight="1" x14ac:dyDescent="0.2">
      <c r="A3" s="787" t="s">
        <v>894</v>
      </c>
      <c r="B3" s="788"/>
      <c r="C3" s="788"/>
      <c r="D3" s="788"/>
      <c r="E3" s="788"/>
      <c r="F3" s="788"/>
      <c r="G3" s="788"/>
      <c r="H3" s="788"/>
      <c r="I3" s="788"/>
      <c r="J3" s="788"/>
      <c r="K3" s="788"/>
      <c r="L3" s="788"/>
      <c r="M3" s="789"/>
    </row>
    <row r="4" spans="1:22" ht="21" customHeight="1" x14ac:dyDescent="0.2">
      <c r="A4" s="790" t="s">
        <v>895</v>
      </c>
      <c r="B4" s="791"/>
      <c r="C4" s="791"/>
      <c r="D4" s="791"/>
      <c r="E4" s="791"/>
      <c r="F4" s="791"/>
      <c r="G4" s="791"/>
      <c r="H4" s="791"/>
      <c r="I4" s="791"/>
      <c r="J4" s="791"/>
      <c r="K4" s="791"/>
      <c r="L4" s="791"/>
      <c r="M4" s="792"/>
    </row>
    <row r="5" spans="1:22" ht="21" customHeight="1" x14ac:dyDescent="0.2">
      <c r="A5" s="790" t="s">
        <v>896</v>
      </c>
      <c r="B5" s="791"/>
      <c r="C5" s="791"/>
      <c r="D5" s="791"/>
      <c r="E5" s="791"/>
      <c r="F5" s="791"/>
      <c r="G5" s="791"/>
      <c r="H5" s="791"/>
      <c r="I5" s="791"/>
      <c r="J5" s="791"/>
      <c r="K5" s="791"/>
      <c r="L5" s="791"/>
      <c r="M5" s="792"/>
    </row>
    <row r="6" spans="1:22" ht="36.75" customHeight="1" x14ac:dyDescent="0.2">
      <c r="A6" s="793" t="s">
        <v>897</v>
      </c>
      <c r="B6" s="794"/>
      <c r="C6" s="794"/>
      <c r="D6" s="794"/>
      <c r="E6" s="794"/>
      <c r="F6" s="794"/>
      <c r="G6" s="794"/>
      <c r="H6" s="794"/>
      <c r="I6" s="794"/>
      <c r="J6" s="794"/>
      <c r="K6" s="794"/>
      <c r="L6" s="794"/>
      <c r="M6" s="795"/>
    </row>
    <row r="7" spans="1:22" ht="14.25" x14ac:dyDescent="0.2">
      <c r="A7" s="497"/>
      <c r="B7" s="497"/>
      <c r="C7" s="497"/>
      <c r="D7" s="497"/>
      <c r="E7" s="497"/>
      <c r="F7" s="497"/>
      <c r="G7" s="497"/>
      <c r="H7" s="497"/>
      <c r="I7" s="497"/>
      <c r="J7" s="497"/>
      <c r="K7" s="497"/>
      <c r="L7" s="497"/>
      <c r="M7" s="497"/>
    </row>
    <row r="8" spans="1:22" ht="33" customHeight="1" x14ac:dyDescent="0.2">
      <c r="A8" s="746" t="s">
        <v>898</v>
      </c>
      <c r="B8" s="746"/>
      <c r="C8" s="746"/>
      <c r="D8" s="746"/>
      <c r="E8" s="746"/>
      <c r="F8" s="746"/>
      <c r="G8" s="746"/>
      <c r="H8" s="746"/>
      <c r="I8" s="746"/>
      <c r="J8" s="746"/>
      <c r="K8" s="746"/>
      <c r="L8" s="746"/>
      <c r="M8" s="746"/>
    </row>
    <row r="9" spans="1:22" ht="14.25" x14ac:dyDescent="0.2"/>
    <row r="10" spans="1:22" ht="18" customHeight="1" x14ac:dyDescent="0.2">
      <c r="F10" s="498" t="s">
        <v>8</v>
      </c>
      <c r="G10" s="499" t="b">
        <v>0</v>
      </c>
      <c r="N10" s="496" t="str">
        <f>IF(AND(G11=FALSE,G10=TRUE),"Andare alla domanda H.1a","")</f>
        <v/>
      </c>
      <c r="O10" s="495" t="s">
        <v>8</v>
      </c>
      <c r="P10" s="500" t="str">
        <f>IF(G10=TRUE,"1","0")</f>
        <v>0</v>
      </c>
      <c r="Q10" s="501">
        <f>P10*1</f>
        <v>0</v>
      </c>
    </row>
    <row r="11" spans="1:22" ht="18" customHeight="1" x14ac:dyDescent="0.2">
      <c r="F11" s="498" t="s">
        <v>7</v>
      </c>
      <c r="G11" s="499" t="b">
        <v>0</v>
      </c>
      <c r="N11" s="496" t="str">
        <f>IF(AND(G11=TRUE,G10=FALSE),"Andare alla domanda H.2","")</f>
        <v/>
      </c>
      <c r="O11" s="495" t="s">
        <v>7</v>
      </c>
      <c r="P11" s="500" t="str">
        <f>IF(G11=TRUE,"1","0")</f>
        <v>0</v>
      </c>
      <c r="Q11" s="501">
        <f>P11*1</f>
        <v>0</v>
      </c>
    </row>
    <row r="12" spans="1:22" ht="14.25" x14ac:dyDescent="0.2">
      <c r="N12" s="496" t="str">
        <f>IF(G10+G11&gt;1,"Scegliere una sola opzione!","")</f>
        <v/>
      </c>
    </row>
    <row r="13" spans="1:22" ht="32.450000000000003" customHeight="1" x14ac:dyDescent="0.2">
      <c r="A13" s="746" t="s">
        <v>899</v>
      </c>
      <c r="B13" s="746"/>
      <c r="C13" s="746"/>
      <c r="D13" s="746"/>
      <c r="E13" s="746"/>
      <c r="F13" s="746"/>
      <c r="G13" s="746"/>
      <c r="H13" s="746"/>
      <c r="I13" s="746"/>
      <c r="J13" s="746"/>
      <c r="K13" s="746"/>
      <c r="L13" s="746"/>
      <c r="M13" s="746"/>
    </row>
    <row r="14" spans="1:22" ht="14.25" x14ac:dyDescent="0.2"/>
    <row r="15" spans="1:22" ht="18" customHeight="1" x14ac:dyDescent="0.2">
      <c r="C15" s="756"/>
      <c r="D15" s="757"/>
      <c r="E15" s="757"/>
      <c r="F15" s="502" t="s">
        <v>900</v>
      </c>
      <c r="G15" s="503" t="s">
        <v>901</v>
      </c>
      <c r="P15" s="500" t="s">
        <v>900</v>
      </c>
      <c r="Q15" s="500" t="s">
        <v>901</v>
      </c>
      <c r="R15" s="500"/>
      <c r="U15" s="500" t="s">
        <v>900</v>
      </c>
      <c r="V15" s="500" t="s">
        <v>901</v>
      </c>
    </row>
    <row r="16" spans="1:22" ht="18" customHeight="1" x14ac:dyDescent="0.2">
      <c r="C16" s="754" t="s">
        <v>902</v>
      </c>
      <c r="D16" s="754"/>
      <c r="E16" s="754"/>
      <c r="F16" s="504" t="b">
        <v>0</v>
      </c>
      <c r="G16" s="504" t="b">
        <v>0</v>
      </c>
      <c r="O16" s="495" t="s">
        <v>903</v>
      </c>
      <c r="P16" s="500" t="str">
        <f t="shared" ref="P16:Q18" si="0">IF(F16=TRUE,"1","0")</f>
        <v>0</v>
      </c>
      <c r="Q16" s="500" t="str">
        <f t="shared" si="0"/>
        <v>0</v>
      </c>
      <c r="R16" s="500"/>
      <c r="T16" s="495" t="s">
        <v>903</v>
      </c>
      <c r="U16" s="501">
        <f>P16*1</f>
        <v>0</v>
      </c>
      <c r="V16" s="501">
        <f>Q16*1</f>
        <v>0</v>
      </c>
    </row>
    <row r="17" spans="1:23" ht="18" customHeight="1" x14ac:dyDescent="0.2">
      <c r="C17" s="754" t="s">
        <v>904</v>
      </c>
      <c r="D17" s="754"/>
      <c r="E17" s="754"/>
      <c r="F17" s="504" t="b">
        <v>0</v>
      </c>
      <c r="G17" s="504" t="b">
        <v>0</v>
      </c>
      <c r="O17" s="495" t="s">
        <v>905</v>
      </c>
      <c r="P17" s="500" t="str">
        <f t="shared" si="0"/>
        <v>0</v>
      </c>
      <c r="Q17" s="500" t="str">
        <f t="shared" si="0"/>
        <v>0</v>
      </c>
      <c r="R17" s="500"/>
      <c r="T17" s="495" t="s">
        <v>905</v>
      </c>
      <c r="U17" s="501">
        <f t="shared" ref="U17:V18" si="1">P17*1</f>
        <v>0</v>
      </c>
      <c r="V17" s="501">
        <f t="shared" si="1"/>
        <v>0</v>
      </c>
    </row>
    <row r="18" spans="1:23" ht="18" customHeight="1" x14ac:dyDescent="0.2">
      <c r="C18" s="754" t="s">
        <v>906</v>
      </c>
      <c r="D18" s="754"/>
      <c r="E18" s="754"/>
      <c r="F18" s="504" t="b">
        <v>0</v>
      </c>
      <c r="G18" s="504" t="b">
        <v>0</v>
      </c>
      <c r="O18" s="495" t="s">
        <v>907</v>
      </c>
      <c r="P18" s="500" t="str">
        <f t="shared" si="0"/>
        <v>0</v>
      </c>
      <c r="Q18" s="500" t="str">
        <f t="shared" si="0"/>
        <v>0</v>
      </c>
      <c r="R18" s="500"/>
      <c r="T18" s="495" t="s">
        <v>907</v>
      </c>
      <c r="U18" s="501">
        <f t="shared" si="1"/>
        <v>0</v>
      </c>
      <c r="V18" s="501">
        <f t="shared" si="1"/>
        <v>0</v>
      </c>
    </row>
    <row r="19" spans="1:23" ht="14.25" x14ac:dyDescent="0.2">
      <c r="P19" s="500"/>
      <c r="Q19" s="500"/>
      <c r="R19" s="500"/>
    </row>
    <row r="20" spans="1:23" ht="14.25" x14ac:dyDescent="0.2">
      <c r="P20" s="500"/>
      <c r="Q20" s="500"/>
      <c r="R20" s="500"/>
    </row>
    <row r="21" spans="1:23" ht="19.5" customHeight="1" x14ac:dyDescent="0.2">
      <c r="A21" s="746" t="s">
        <v>908</v>
      </c>
      <c r="B21" s="746"/>
      <c r="C21" s="746"/>
      <c r="D21" s="746"/>
      <c r="E21" s="746"/>
      <c r="F21" s="746"/>
      <c r="G21" s="746"/>
      <c r="H21" s="746"/>
      <c r="I21" s="746"/>
      <c r="J21" s="746"/>
      <c r="K21" s="746"/>
      <c r="L21" s="746"/>
      <c r="M21" s="746"/>
      <c r="P21" s="500"/>
      <c r="Q21" s="500"/>
      <c r="R21" s="500"/>
    </row>
    <row r="22" spans="1:23" ht="14.25" x14ac:dyDescent="0.2">
      <c r="N22" s="496" t="str">
        <f>IF(G23+G24&gt;1,"Scegliere una sola opzione!","")</f>
        <v/>
      </c>
      <c r="P22" s="500"/>
      <c r="Q22" s="500"/>
      <c r="R22" s="500"/>
    </row>
    <row r="23" spans="1:23" ht="18" customHeight="1" x14ac:dyDescent="0.2">
      <c r="F23" s="498" t="s">
        <v>8</v>
      </c>
      <c r="G23" s="499" t="b">
        <v>0</v>
      </c>
      <c r="N23" s="496" t="str">
        <f>IF(AND(G24=FALSE,G23=TRUE),"Andare alla domanda H.2a","")</f>
        <v/>
      </c>
      <c r="O23" s="495" t="s">
        <v>8</v>
      </c>
      <c r="P23" s="500">
        <f>IF(G23=TRUE,"1",0)</f>
        <v>0</v>
      </c>
      <c r="Q23" s="501">
        <f>1*P23</f>
        <v>0</v>
      </c>
      <c r="R23" s="500"/>
    </row>
    <row r="24" spans="1:23" ht="18" customHeight="1" x14ac:dyDescent="0.2">
      <c r="F24" s="498" t="s">
        <v>7</v>
      </c>
      <c r="G24" s="499" t="b">
        <v>0</v>
      </c>
      <c r="N24" s="496" t="str">
        <f>IF(AND(G24=TRUE,G23=FALSE),"Andare alla domanda H.3","")</f>
        <v/>
      </c>
      <c r="O24" s="495" t="s">
        <v>7</v>
      </c>
      <c r="P24" s="500" t="str">
        <f>IF(G24=TRUE,"1","0")</f>
        <v>0</v>
      </c>
      <c r="Q24" s="501">
        <f>1*P24</f>
        <v>0</v>
      </c>
      <c r="R24" s="500"/>
    </row>
    <row r="25" spans="1:23" ht="14.25" x14ac:dyDescent="0.2"/>
    <row r="26" spans="1:23" s="506" customFormat="1" ht="27.6" customHeight="1" x14ac:dyDescent="0.25">
      <c r="A26" s="747" t="s">
        <v>909</v>
      </c>
      <c r="B26" s="747"/>
      <c r="C26" s="747"/>
      <c r="D26" s="747"/>
      <c r="E26" s="747"/>
      <c r="F26" s="747"/>
      <c r="G26" s="747"/>
      <c r="H26" s="747"/>
      <c r="I26" s="747"/>
      <c r="J26" s="747"/>
      <c r="K26" s="747"/>
      <c r="L26" s="747"/>
      <c r="M26" s="747"/>
      <c r="N26" s="505"/>
    </row>
    <row r="27" spans="1:23" ht="14.25" x14ac:dyDescent="0.2"/>
    <row r="28" spans="1:23" ht="16.149999999999999" customHeight="1" x14ac:dyDescent="0.2">
      <c r="C28" s="774"/>
      <c r="D28" s="775"/>
      <c r="E28" s="775"/>
      <c r="F28" s="778" t="s">
        <v>910</v>
      </c>
      <c r="G28" s="779"/>
      <c r="H28" s="778" t="s">
        <v>911</v>
      </c>
      <c r="I28" s="779"/>
      <c r="J28" s="782" t="s">
        <v>912</v>
      </c>
      <c r="K28" s="779"/>
      <c r="L28" s="507"/>
    </row>
    <row r="29" spans="1:23" ht="16.899999999999999" customHeight="1" x14ac:dyDescent="0.2">
      <c r="C29" s="776"/>
      <c r="D29" s="777"/>
      <c r="E29" s="777"/>
      <c r="F29" s="780"/>
      <c r="G29" s="781"/>
      <c r="H29" s="780"/>
      <c r="I29" s="781"/>
      <c r="J29" s="783"/>
      <c r="K29" s="781"/>
      <c r="L29" s="507"/>
      <c r="P29" s="500" t="s">
        <v>913</v>
      </c>
      <c r="Q29" s="500" t="s">
        <v>914</v>
      </c>
      <c r="R29" s="500" t="s">
        <v>915</v>
      </c>
      <c r="U29" s="500" t="s">
        <v>913</v>
      </c>
      <c r="V29" s="500" t="s">
        <v>914</v>
      </c>
      <c r="W29" s="500" t="s">
        <v>915</v>
      </c>
    </row>
    <row r="30" spans="1:23" ht="18" customHeight="1" x14ac:dyDescent="0.2">
      <c r="C30" s="784" t="s">
        <v>916</v>
      </c>
      <c r="D30" s="785"/>
      <c r="E30" s="786"/>
      <c r="F30" s="772" t="b">
        <v>0</v>
      </c>
      <c r="G30" s="773"/>
      <c r="H30" s="772" t="b">
        <v>0</v>
      </c>
      <c r="I30" s="773"/>
      <c r="J30" s="772" t="b">
        <v>0</v>
      </c>
      <c r="K30" s="773"/>
      <c r="L30" s="508"/>
      <c r="O30" s="495" t="s">
        <v>917</v>
      </c>
      <c r="P30" s="500" t="str">
        <f>IF(F30=TRUE,"1","0")</f>
        <v>0</v>
      </c>
      <c r="Q30" s="500" t="str">
        <f>IF(H30=TRUE,"1","0")</f>
        <v>0</v>
      </c>
      <c r="R30" s="500" t="str">
        <f>IF(J30=TRUE,"1","0")</f>
        <v>0</v>
      </c>
      <c r="T30" s="495" t="s">
        <v>917</v>
      </c>
      <c r="U30" s="501">
        <f>1*P30</f>
        <v>0</v>
      </c>
      <c r="V30" s="501">
        <f t="shared" ref="V30:W31" si="2">1*Q30</f>
        <v>0</v>
      </c>
      <c r="W30" s="501">
        <f t="shared" si="2"/>
        <v>0</v>
      </c>
    </row>
    <row r="31" spans="1:23" ht="18" customHeight="1" x14ac:dyDescent="0.2">
      <c r="C31" s="770" t="s">
        <v>918</v>
      </c>
      <c r="D31" s="771"/>
      <c r="E31" s="771"/>
      <c r="F31" s="772" t="b">
        <v>0</v>
      </c>
      <c r="G31" s="773"/>
      <c r="H31" s="772" t="b">
        <v>0</v>
      </c>
      <c r="I31" s="773"/>
      <c r="J31" s="772" t="b">
        <v>0</v>
      </c>
      <c r="K31" s="773"/>
      <c r="L31" s="508"/>
      <c r="O31" s="495" t="s">
        <v>919</v>
      </c>
      <c r="P31" s="500" t="str">
        <f>IF(F31=TRUE,"1","0")</f>
        <v>0</v>
      </c>
      <c r="Q31" s="500" t="str">
        <f>IF(H31=TRUE,"1","0")</f>
        <v>0</v>
      </c>
      <c r="R31" s="500" t="str">
        <f>IF(J31=TRUE,"1","0")</f>
        <v>0</v>
      </c>
      <c r="T31" s="495" t="s">
        <v>919</v>
      </c>
      <c r="U31" s="501">
        <f>1*P31</f>
        <v>0</v>
      </c>
      <c r="V31" s="501">
        <f t="shared" si="2"/>
        <v>0</v>
      </c>
      <c r="W31" s="501">
        <f t="shared" si="2"/>
        <v>0</v>
      </c>
    </row>
    <row r="32" spans="1:23" ht="14.25" x14ac:dyDescent="0.2"/>
    <row r="33" spans="1:26" ht="14.25" x14ac:dyDescent="0.2"/>
    <row r="34" spans="1:26" ht="33" customHeight="1" x14ac:dyDescent="0.2">
      <c r="A34" s="746" t="s">
        <v>920</v>
      </c>
      <c r="B34" s="746"/>
      <c r="C34" s="746"/>
      <c r="D34" s="746"/>
      <c r="E34" s="746"/>
      <c r="F34" s="746"/>
      <c r="G34" s="746"/>
      <c r="H34" s="746"/>
      <c r="I34" s="746"/>
      <c r="J34" s="746"/>
      <c r="K34" s="746"/>
      <c r="L34" s="746"/>
      <c r="M34" s="746"/>
    </row>
    <row r="35" spans="1:26" ht="14.25" x14ac:dyDescent="0.2"/>
    <row r="36" spans="1:26" ht="16.149999999999999" customHeight="1" x14ac:dyDescent="0.2">
      <c r="C36" s="774"/>
      <c r="D36" s="775"/>
      <c r="E36" s="775"/>
      <c r="F36" s="778" t="s">
        <v>921</v>
      </c>
      <c r="G36" s="779"/>
      <c r="H36" s="778" t="s">
        <v>922</v>
      </c>
      <c r="I36" s="779"/>
      <c r="J36" s="778" t="s">
        <v>923</v>
      </c>
      <c r="K36" s="779"/>
      <c r="L36" s="778" t="s">
        <v>924</v>
      </c>
      <c r="M36" s="779"/>
    </row>
    <row r="37" spans="1:26" ht="20.45" customHeight="1" x14ac:dyDescent="0.2">
      <c r="C37" s="776"/>
      <c r="D37" s="777"/>
      <c r="E37" s="777"/>
      <c r="F37" s="780"/>
      <c r="G37" s="781"/>
      <c r="H37" s="780"/>
      <c r="I37" s="781"/>
      <c r="J37" s="780"/>
      <c r="K37" s="781"/>
      <c r="L37" s="780"/>
      <c r="M37" s="781"/>
      <c r="P37" s="500" t="s">
        <v>925</v>
      </c>
      <c r="Q37" s="500" t="s">
        <v>926</v>
      </c>
      <c r="R37" s="500" t="s">
        <v>927</v>
      </c>
      <c r="S37" s="500" t="s">
        <v>928</v>
      </c>
      <c r="W37" s="500" t="s">
        <v>925</v>
      </c>
      <c r="X37" s="500" t="s">
        <v>926</v>
      </c>
      <c r="Y37" s="500" t="s">
        <v>927</v>
      </c>
      <c r="Z37" s="500" t="s">
        <v>928</v>
      </c>
    </row>
    <row r="38" spans="1:26" ht="18" customHeight="1" x14ac:dyDescent="0.2">
      <c r="C38" s="754" t="s">
        <v>929</v>
      </c>
      <c r="D38" s="754"/>
      <c r="E38" s="754"/>
      <c r="F38" s="769" t="b">
        <v>0</v>
      </c>
      <c r="G38" s="769"/>
      <c r="H38" s="769" t="b">
        <v>0</v>
      </c>
      <c r="I38" s="769"/>
      <c r="J38" s="769" t="b">
        <v>0</v>
      </c>
      <c r="K38" s="769"/>
      <c r="L38" s="769" t="b">
        <v>0</v>
      </c>
      <c r="M38" s="769"/>
      <c r="N38" s="496" t="str">
        <f>IF(F38+H38+J38+L38&gt;1,"Inserire una sola opzione!","")</f>
        <v/>
      </c>
      <c r="O38" s="495" t="s">
        <v>930</v>
      </c>
      <c r="P38" s="500" t="str">
        <f>IF(F38=TRUE,"1","0")</f>
        <v>0</v>
      </c>
      <c r="Q38" s="500" t="str">
        <f>IF(H38=TRUE,"1","0")</f>
        <v>0</v>
      </c>
      <c r="R38" s="500" t="str">
        <f>IF(J38=TRUE,"1","0")</f>
        <v>0</v>
      </c>
      <c r="S38" s="500" t="str">
        <f>IF(L38=TRUE,"1","0")</f>
        <v>0</v>
      </c>
      <c r="V38" s="495" t="s">
        <v>930</v>
      </c>
      <c r="W38" s="501">
        <f>1*P38</f>
        <v>0</v>
      </c>
      <c r="X38" s="501">
        <f t="shared" ref="X38:Z42" si="3">1*Q38</f>
        <v>0</v>
      </c>
      <c r="Y38" s="501">
        <f t="shared" si="3"/>
        <v>0</v>
      </c>
      <c r="Z38" s="501">
        <f t="shared" si="3"/>
        <v>0</v>
      </c>
    </row>
    <row r="39" spans="1:26" ht="18" customHeight="1" x14ac:dyDescent="0.2">
      <c r="C39" s="754" t="s">
        <v>931</v>
      </c>
      <c r="D39" s="754"/>
      <c r="E39" s="754"/>
      <c r="F39" s="769" t="b">
        <v>0</v>
      </c>
      <c r="G39" s="769"/>
      <c r="H39" s="769" t="b">
        <v>0</v>
      </c>
      <c r="I39" s="769"/>
      <c r="J39" s="769" t="b">
        <v>0</v>
      </c>
      <c r="K39" s="769"/>
      <c r="L39" s="769" t="b">
        <v>0</v>
      </c>
      <c r="M39" s="769"/>
      <c r="N39" s="496" t="str">
        <f>IF(F39+H39+J39+L39&gt;1,"Inserire una sola opzione!","")</f>
        <v/>
      </c>
      <c r="O39" s="495" t="s">
        <v>932</v>
      </c>
      <c r="P39" s="500" t="str">
        <f t="shared" ref="P39:P42" si="4">IF(F39=TRUE,"1","0")</f>
        <v>0</v>
      </c>
      <c r="Q39" s="500" t="str">
        <f t="shared" ref="Q39:Q42" si="5">IF(H39=TRUE,"1","0")</f>
        <v>0</v>
      </c>
      <c r="R39" s="500" t="str">
        <f t="shared" ref="R39:R42" si="6">IF(J39=TRUE,"1","0")</f>
        <v>0</v>
      </c>
      <c r="S39" s="500" t="str">
        <f t="shared" ref="S39:S42" si="7">IF(L39=TRUE,"1","0")</f>
        <v>0</v>
      </c>
      <c r="V39" s="495" t="s">
        <v>932</v>
      </c>
      <c r="W39" s="501">
        <f t="shared" ref="W39:W42" si="8">1*P39</f>
        <v>0</v>
      </c>
      <c r="X39" s="501">
        <f t="shared" si="3"/>
        <v>0</v>
      </c>
      <c r="Y39" s="501">
        <f t="shared" si="3"/>
        <v>0</v>
      </c>
      <c r="Z39" s="501">
        <f t="shared" si="3"/>
        <v>0</v>
      </c>
    </row>
    <row r="40" spans="1:26" ht="18" customHeight="1" x14ac:dyDescent="0.2">
      <c r="C40" s="754" t="s">
        <v>933</v>
      </c>
      <c r="D40" s="754"/>
      <c r="E40" s="754"/>
      <c r="F40" s="769" t="b">
        <v>0</v>
      </c>
      <c r="G40" s="769"/>
      <c r="H40" s="769" t="b">
        <v>0</v>
      </c>
      <c r="I40" s="769"/>
      <c r="J40" s="769" t="b">
        <v>0</v>
      </c>
      <c r="K40" s="769"/>
      <c r="L40" s="769" t="b">
        <v>0</v>
      </c>
      <c r="M40" s="769"/>
      <c r="N40" s="496" t="str">
        <f>IF(F40+H40+J40+L40&gt;1,"Inserire una sola opzione!","")</f>
        <v/>
      </c>
      <c r="O40" s="495" t="s">
        <v>934</v>
      </c>
      <c r="P40" s="500" t="str">
        <f t="shared" si="4"/>
        <v>0</v>
      </c>
      <c r="Q40" s="500" t="str">
        <f t="shared" si="5"/>
        <v>0</v>
      </c>
      <c r="R40" s="500" t="str">
        <f t="shared" si="6"/>
        <v>0</v>
      </c>
      <c r="S40" s="500" t="str">
        <f t="shared" si="7"/>
        <v>0</v>
      </c>
      <c r="V40" s="495" t="s">
        <v>934</v>
      </c>
      <c r="W40" s="501">
        <f t="shared" si="8"/>
        <v>0</v>
      </c>
      <c r="X40" s="501">
        <f t="shared" si="3"/>
        <v>0</v>
      </c>
      <c r="Y40" s="501">
        <f t="shared" si="3"/>
        <v>0</v>
      </c>
      <c r="Z40" s="501">
        <f t="shared" si="3"/>
        <v>0</v>
      </c>
    </row>
    <row r="41" spans="1:26" ht="18" customHeight="1" x14ac:dyDescent="0.2">
      <c r="C41" s="768" t="s">
        <v>935</v>
      </c>
      <c r="D41" s="754"/>
      <c r="E41" s="754"/>
      <c r="F41" s="769" t="b">
        <v>0</v>
      </c>
      <c r="G41" s="769"/>
      <c r="H41" s="769" t="b">
        <v>0</v>
      </c>
      <c r="I41" s="769"/>
      <c r="J41" s="769" t="b">
        <v>0</v>
      </c>
      <c r="K41" s="769"/>
      <c r="L41" s="769" t="b">
        <v>0</v>
      </c>
      <c r="M41" s="769"/>
      <c r="N41" s="496" t="str">
        <f>IF(F41+H41+J41+L41&gt;1,"Inserire una sola opzione!","")</f>
        <v/>
      </c>
      <c r="O41" s="495" t="s">
        <v>935</v>
      </c>
      <c r="P41" s="500" t="str">
        <f t="shared" si="4"/>
        <v>0</v>
      </c>
      <c r="Q41" s="500" t="str">
        <f t="shared" si="5"/>
        <v>0</v>
      </c>
      <c r="R41" s="500" t="str">
        <f t="shared" si="6"/>
        <v>0</v>
      </c>
      <c r="S41" s="500" t="str">
        <f t="shared" si="7"/>
        <v>0</v>
      </c>
      <c r="V41" s="495" t="s">
        <v>935</v>
      </c>
      <c r="W41" s="501">
        <f t="shared" si="8"/>
        <v>0</v>
      </c>
      <c r="X41" s="501">
        <f t="shared" si="3"/>
        <v>0</v>
      </c>
      <c r="Y41" s="501">
        <f t="shared" si="3"/>
        <v>0</v>
      </c>
      <c r="Z41" s="501">
        <f t="shared" si="3"/>
        <v>0</v>
      </c>
    </row>
    <row r="42" spans="1:26" ht="18" customHeight="1" x14ac:dyDescent="0.2">
      <c r="C42" s="768" t="s">
        <v>910</v>
      </c>
      <c r="D42" s="754"/>
      <c r="E42" s="754"/>
      <c r="F42" s="769" t="b">
        <v>0</v>
      </c>
      <c r="G42" s="769"/>
      <c r="H42" s="769" t="b">
        <v>0</v>
      </c>
      <c r="I42" s="769"/>
      <c r="J42" s="769" t="b">
        <v>0</v>
      </c>
      <c r="K42" s="769"/>
      <c r="L42" s="769" t="b">
        <v>0</v>
      </c>
      <c r="M42" s="769"/>
      <c r="N42" s="496" t="str">
        <f>IF(F42+H42+J42+L42&gt;1,"Inserire una sola opzione!","")</f>
        <v/>
      </c>
      <c r="O42" s="495" t="s">
        <v>910</v>
      </c>
      <c r="P42" s="500" t="str">
        <f t="shared" si="4"/>
        <v>0</v>
      </c>
      <c r="Q42" s="500" t="str">
        <f t="shared" si="5"/>
        <v>0</v>
      </c>
      <c r="R42" s="500" t="str">
        <f t="shared" si="6"/>
        <v>0</v>
      </c>
      <c r="S42" s="500" t="str">
        <f t="shared" si="7"/>
        <v>0</v>
      </c>
      <c r="V42" s="495" t="s">
        <v>910</v>
      </c>
      <c r="W42" s="501">
        <f t="shared" si="8"/>
        <v>0</v>
      </c>
      <c r="X42" s="501">
        <f t="shared" si="3"/>
        <v>0</v>
      </c>
      <c r="Y42" s="501">
        <f t="shared" si="3"/>
        <v>0</v>
      </c>
      <c r="Z42" s="501">
        <f t="shared" si="3"/>
        <v>0</v>
      </c>
    </row>
    <row r="43" spans="1:26" ht="14.25" x14ac:dyDescent="0.2"/>
    <row r="44" spans="1:26" ht="27.6" customHeight="1" x14ac:dyDescent="0.2">
      <c r="A44" s="747" t="s">
        <v>936</v>
      </c>
      <c r="B44" s="747"/>
      <c r="C44" s="747"/>
      <c r="D44" s="747"/>
      <c r="E44" s="747"/>
      <c r="F44" s="747"/>
      <c r="G44" s="747"/>
      <c r="H44" s="747"/>
      <c r="I44" s="747"/>
      <c r="J44" s="747"/>
      <c r="K44" s="747"/>
      <c r="L44" s="747"/>
      <c r="M44" s="747"/>
    </row>
    <row r="45" spans="1:26" ht="14.25" x14ac:dyDescent="0.2"/>
    <row r="46" spans="1:26" ht="18" customHeight="1" x14ac:dyDescent="0.2">
      <c r="C46" s="756"/>
      <c r="D46" s="757"/>
      <c r="E46" s="757"/>
      <c r="F46" s="509" t="s">
        <v>937</v>
      </c>
      <c r="G46" s="509" t="s">
        <v>938</v>
      </c>
      <c r="H46" s="510" t="s">
        <v>939</v>
      </c>
      <c r="P46" s="500" t="s">
        <v>937</v>
      </c>
      <c r="Q46" s="500" t="s">
        <v>938</v>
      </c>
      <c r="R46" s="500" t="s">
        <v>939</v>
      </c>
      <c r="W46" s="500" t="s">
        <v>937</v>
      </c>
      <c r="X46" s="500" t="s">
        <v>938</v>
      </c>
      <c r="Y46" s="500" t="s">
        <v>939</v>
      </c>
    </row>
    <row r="47" spans="1:26" ht="18" customHeight="1" x14ac:dyDescent="0.2">
      <c r="C47" s="754" t="s">
        <v>929</v>
      </c>
      <c r="D47" s="754"/>
      <c r="E47" s="754"/>
      <c r="F47" s="504" t="b">
        <v>0</v>
      </c>
      <c r="G47" s="504" t="b">
        <v>0</v>
      </c>
      <c r="H47" s="504" t="b">
        <v>0</v>
      </c>
      <c r="N47" s="496" t="str">
        <f>IF(F47+G47+H47&gt;1,"Inserire una sola opzione!","")</f>
        <v/>
      </c>
      <c r="O47" s="495" t="s">
        <v>930</v>
      </c>
      <c r="P47" s="500" t="str">
        <f>IF(F47=TRUE,"1","0")</f>
        <v>0</v>
      </c>
      <c r="Q47" s="500" t="str">
        <f t="shared" ref="Q47:R51" si="9">IF(G47=TRUE,"1","0")</f>
        <v>0</v>
      </c>
      <c r="R47" s="500" t="str">
        <f t="shared" si="9"/>
        <v>0</v>
      </c>
      <c r="V47" s="495" t="s">
        <v>930</v>
      </c>
      <c r="W47" s="501">
        <f>1*P47</f>
        <v>0</v>
      </c>
      <c r="X47" s="501">
        <f t="shared" ref="X47:Y51" si="10">1*Q47</f>
        <v>0</v>
      </c>
      <c r="Y47" s="501">
        <f t="shared" si="10"/>
        <v>0</v>
      </c>
    </row>
    <row r="48" spans="1:26" ht="18" customHeight="1" x14ac:dyDescent="0.2">
      <c r="C48" s="754" t="s">
        <v>931</v>
      </c>
      <c r="D48" s="754"/>
      <c r="E48" s="754"/>
      <c r="F48" s="504" t="b">
        <v>0</v>
      </c>
      <c r="G48" s="504" t="b">
        <v>0</v>
      </c>
      <c r="H48" s="504" t="b">
        <v>0</v>
      </c>
      <c r="N48" s="496" t="str">
        <f t="shared" ref="N48:N51" si="11">IF(F48+G48+H48&gt;1,"Inserire una sola opzione!","")</f>
        <v/>
      </c>
      <c r="O48" s="495" t="s">
        <v>932</v>
      </c>
      <c r="P48" s="500" t="str">
        <f t="shared" ref="P48:P51" si="12">IF(F48=TRUE,"1","0")</f>
        <v>0</v>
      </c>
      <c r="Q48" s="500" t="str">
        <f t="shared" si="9"/>
        <v>0</v>
      </c>
      <c r="R48" s="500" t="str">
        <f t="shared" si="9"/>
        <v>0</v>
      </c>
      <c r="V48" s="495" t="s">
        <v>932</v>
      </c>
      <c r="W48" s="501">
        <f t="shared" ref="W48:W51" si="13">1*P48</f>
        <v>0</v>
      </c>
      <c r="X48" s="501">
        <f t="shared" si="10"/>
        <v>0</v>
      </c>
      <c r="Y48" s="501">
        <f t="shared" si="10"/>
        <v>0</v>
      </c>
    </row>
    <row r="49" spans="1:25" ht="18" customHeight="1" x14ac:dyDescent="0.2">
      <c r="C49" s="754" t="s">
        <v>933</v>
      </c>
      <c r="D49" s="754"/>
      <c r="E49" s="754"/>
      <c r="F49" s="504" t="b">
        <v>0</v>
      </c>
      <c r="G49" s="504" t="b">
        <v>0</v>
      </c>
      <c r="H49" s="504" t="b">
        <v>0</v>
      </c>
      <c r="N49" s="496" t="str">
        <f t="shared" si="11"/>
        <v/>
      </c>
      <c r="O49" s="495" t="s">
        <v>934</v>
      </c>
      <c r="P49" s="500" t="str">
        <f t="shared" si="12"/>
        <v>0</v>
      </c>
      <c r="Q49" s="500" t="str">
        <f t="shared" si="9"/>
        <v>0</v>
      </c>
      <c r="R49" s="500" t="str">
        <f t="shared" si="9"/>
        <v>0</v>
      </c>
      <c r="V49" s="495" t="s">
        <v>934</v>
      </c>
      <c r="W49" s="501">
        <f t="shared" si="13"/>
        <v>0</v>
      </c>
      <c r="X49" s="501">
        <f t="shared" si="10"/>
        <v>0</v>
      </c>
      <c r="Y49" s="501">
        <f t="shared" si="10"/>
        <v>0</v>
      </c>
    </row>
    <row r="50" spans="1:25" ht="18" customHeight="1" x14ac:dyDescent="0.2">
      <c r="C50" s="768" t="s">
        <v>935</v>
      </c>
      <c r="D50" s="754"/>
      <c r="E50" s="754"/>
      <c r="F50" s="504" t="b">
        <v>0</v>
      </c>
      <c r="G50" s="504" t="b">
        <v>0</v>
      </c>
      <c r="H50" s="504" t="b">
        <v>0</v>
      </c>
      <c r="N50" s="496" t="str">
        <f t="shared" si="11"/>
        <v/>
      </c>
      <c r="O50" s="495" t="s">
        <v>935</v>
      </c>
      <c r="P50" s="500" t="str">
        <f t="shared" si="12"/>
        <v>0</v>
      </c>
      <c r="Q50" s="500" t="str">
        <f t="shared" si="9"/>
        <v>0</v>
      </c>
      <c r="R50" s="500" t="str">
        <f t="shared" si="9"/>
        <v>0</v>
      </c>
      <c r="V50" s="495" t="s">
        <v>935</v>
      </c>
      <c r="W50" s="501">
        <f t="shared" si="13"/>
        <v>0</v>
      </c>
      <c r="X50" s="501">
        <f t="shared" si="10"/>
        <v>0</v>
      </c>
      <c r="Y50" s="501">
        <f t="shared" si="10"/>
        <v>0</v>
      </c>
    </row>
    <row r="51" spans="1:25" ht="18" customHeight="1" x14ac:dyDescent="0.2">
      <c r="C51" s="768" t="s">
        <v>910</v>
      </c>
      <c r="D51" s="754"/>
      <c r="E51" s="754"/>
      <c r="F51" s="504" t="b">
        <v>0</v>
      </c>
      <c r="G51" s="504" t="b">
        <v>0</v>
      </c>
      <c r="H51" s="504" t="b">
        <v>0</v>
      </c>
      <c r="N51" s="496" t="str">
        <f t="shared" si="11"/>
        <v/>
      </c>
      <c r="O51" s="495" t="s">
        <v>910</v>
      </c>
      <c r="P51" s="500" t="str">
        <f t="shared" si="12"/>
        <v>0</v>
      </c>
      <c r="Q51" s="500" t="str">
        <f t="shared" si="9"/>
        <v>0</v>
      </c>
      <c r="R51" s="500" t="str">
        <f t="shared" si="9"/>
        <v>0</v>
      </c>
      <c r="V51" s="495" t="s">
        <v>910</v>
      </c>
      <c r="W51" s="501">
        <f t="shared" si="13"/>
        <v>0</v>
      </c>
      <c r="X51" s="501">
        <f t="shared" si="10"/>
        <v>0</v>
      </c>
      <c r="Y51" s="501">
        <f t="shared" si="10"/>
        <v>0</v>
      </c>
    </row>
    <row r="52" spans="1:25" ht="14.25" x14ac:dyDescent="0.2"/>
    <row r="53" spans="1:25" ht="25.9" customHeight="1" x14ac:dyDescent="0.2">
      <c r="A53" s="747" t="s">
        <v>940</v>
      </c>
      <c r="B53" s="747"/>
      <c r="C53" s="747"/>
      <c r="D53" s="747"/>
      <c r="E53" s="747"/>
      <c r="F53" s="747"/>
      <c r="G53" s="747"/>
      <c r="H53" s="747"/>
      <c r="I53" s="747"/>
      <c r="J53" s="747"/>
      <c r="K53" s="747"/>
      <c r="L53" s="747"/>
      <c r="M53" s="747"/>
    </row>
    <row r="54" spans="1:25" ht="15" thickBot="1" x14ac:dyDescent="0.25">
      <c r="N54" s="496" t="str">
        <f>IF(OR(F56="",H56=""),"VALORE MANCANTE! Inserire 0 se nessun dipendente o nessuna donna under 40","")</f>
        <v>VALORE MANCANTE! Inserire 0 se nessun dipendente o nessuna donna under 40</v>
      </c>
    </row>
    <row r="55" spans="1:25" ht="18" customHeight="1" x14ac:dyDescent="0.2">
      <c r="F55" s="762" t="s">
        <v>870</v>
      </c>
      <c r="G55" s="763"/>
      <c r="H55" s="759" t="s">
        <v>941</v>
      </c>
      <c r="I55" s="761"/>
      <c r="N55" s="496" t="str">
        <f>IF(H56&gt;F56,"Il numero di dipendenti donna è superiore al TOTALE!","")</f>
        <v/>
      </c>
    </row>
    <row r="56" spans="1:25" ht="18" customHeight="1" thickBot="1" x14ac:dyDescent="0.25">
      <c r="F56" s="764"/>
      <c r="G56" s="765"/>
      <c r="H56" s="766"/>
      <c r="I56" s="767"/>
      <c r="N56" s="496" t="str">
        <f>IF(F56&gt;SUM(questionario!D44:K44)/2,"Il numero di under 40 è superiore al totale dei dipendenti indicato al punto B.1!","")</f>
        <v/>
      </c>
    </row>
    <row r="57" spans="1:25" ht="14.25" x14ac:dyDescent="0.2">
      <c r="N57" s="496" t="str">
        <f>IF(H56&gt;(questionario!F44+questionario!J44)/2,"Il numero di donne under 40 è superiore al totale delle dipendenti indicato al punto B.1!","")</f>
        <v/>
      </c>
    </row>
    <row r="58" spans="1:25" ht="28.15" customHeight="1" x14ac:dyDescent="0.2">
      <c r="A58" s="747" t="s">
        <v>942</v>
      </c>
      <c r="B58" s="747"/>
      <c r="C58" s="747"/>
      <c r="D58" s="747"/>
      <c r="E58" s="747"/>
      <c r="F58" s="747"/>
      <c r="G58" s="747"/>
      <c r="H58" s="747"/>
      <c r="I58" s="747"/>
      <c r="J58" s="747"/>
      <c r="K58" s="747"/>
      <c r="L58" s="747"/>
      <c r="M58" s="747"/>
    </row>
    <row r="59" spans="1:25" ht="14.25" x14ac:dyDescent="0.2"/>
    <row r="60" spans="1:25" ht="44.25" customHeight="1" x14ac:dyDescent="0.2">
      <c r="C60" s="756"/>
      <c r="D60" s="757"/>
      <c r="E60" s="758"/>
      <c r="F60" s="759" t="s">
        <v>943</v>
      </c>
      <c r="G60" s="759"/>
      <c r="H60" s="760" t="s">
        <v>944</v>
      </c>
      <c r="I60" s="761"/>
    </row>
    <row r="61" spans="1:25" ht="18" customHeight="1" x14ac:dyDescent="0.2">
      <c r="C61" s="754" t="s">
        <v>929</v>
      </c>
      <c r="D61" s="754"/>
      <c r="E61" s="754"/>
      <c r="F61" s="755"/>
      <c r="G61" s="755"/>
      <c r="H61" s="755"/>
      <c r="I61" s="755"/>
      <c r="N61" s="496" t="str">
        <f>IF(F61="","VALORE MANCANTE! Inserire 0 se nessuna dipendente ne ha usufruito","")</f>
        <v>VALORE MANCANTE! Inserire 0 se nessuna dipendente ne ha usufruito</v>
      </c>
    </row>
    <row r="62" spans="1:25" ht="18" customHeight="1" x14ac:dyDescent="0.2">
      <c r="C62" s="754" t="s">
        <v>931</v>
      </c>
      <c r="D62" s="754"/>
      <c r="E62" s="754"/>
      <c r="F62" s="755"/>
      <c r="G62" s="755"/>
      <c r="H62" s="755"/>
      <c r="I62" s="755"/>
      <c r="N62" s="496" t="str">
        <f>IF(F62="","VALORE MANCANTE! Inserire 0 se nessun dipendente ne ha usufruito","")</f>
        <v>VALORE MANCANTE! Inserire 0 se nessun dipendente ne ha usufruito</v>
      </c>
    </row>
    <row r="63" spans="1:25" ht="18" customHeight="1" x14ac:dyDescent="0.2">
      <c r="C63" s="754" t="s">
        <v>945</v>
      </c>
      <c r="D63" s="754"/>
      <c r="E63" s="754"/>
      <c r="F63" s="755"/>
      <c r="G63" s="755"/>
      <c r="H63" s="755"/>
      <c r="I63" s="755"/>
      <c r="N63" s="496" t="str">
        <f>IF(F63="","VALORE MANCANTE! Inserire 0 se nessuna dipendente ne ha usufruito","")</f>
        <v>VALORE MANCANTE! Inserire 0 se nessuna dipendente ne ha usufruito</v>
      </c>
    </row>
    <row r="64" spans="1:25" ht="18" customHeight="1" x14ac:dyDescent="0.2">
      <c r="C64" s="754" t="s">
        <v>946</v>
      </c>
      <c r="D64" s="754"/>
      <c r="E64" s="754"/>
      <c r="F64" s="755"/>
      <c r="G64" s="755"/>
      <c r="H64" s="755"/>
      <c r="I64" s="755"/>
      <c r="N64" s="496" t="str">
        <f>IF(F64="","VALORE MANCANTE! Inserire 0 se nessun dipendente ne ha usufruito","")</f>
        <v>VALORE MANCANTE! Inserire 0 se nessun dipendente ne ha usufruito</v>
      </c>
    </row>
    <row r="65" spans="1:17" ht="14.25" x14ac:dyDescent="0.2"/>
    <row r="66" spans="1:17" ht="25.9" customHeight="1" x14ac:dyDescent="0.2">
      <c r="A66" s="747" t="s">
        <v>947</v>
      </c>
      <c r="B66" s="747"/>
      <c r="C66" s="747"/>
      <c r="D66" s="747"/>
      <c r="E66" s="747"/>
      <c r="F66" s="747"/>
      <c r="G66" s="747"/>
      <c r="H66" s="747"/>
      <c r="I66" s="747"/>
      <c r="J66" s="747"/>
      <c r="K66" s="747"/>
      <c r="L66" s="747"/>
      <c r="M66" s="747"/>
    </row>
    <row r="67" spans="1:17" ht="14.25" x14ac:dyDescent="0.2"/>
    <row r="68" spans="1:17" ht="18" customHeight="1" x14ac:dyDescent="0.2">
      <c r="D68" s="753" t="s">
        <v>948</v>
      </c>
      <c r="E68" s="753"/>
      <c r="F68" s="753"/>
      <c r="G68" s="753"/>
      <c r="H68" s="753"/>
      <c r="I68" s="511" t="b">
        <v>0</v>
      </c>
      <c r="O68" s="495" t="s">
        <v>949</v>
      </c>
      <c r="P68" s="495" t="str">
        <f>IF(I68=TRUE,"1","0")</f>
        <v>0</v>
      </c>
      <c r="Q68" s="512">
        <f>1*P68</f>
        <v>0</v>
      </c>
    </row>
    <row r="69" spans="1:17" ht="18" customHeight="1" x14ac:dyDescent="0.2">
      <c r="D69" s="753" t="s">
        <v>950</v>
      </c>
      <c r="E69" s="753"/>
      <c r="F69" s="753"/>
      <c r="G69" s="753"/>
      <c r="H69" s="753"/>
      <c r="I69" s="511" t="b">
        <v>0</v>
      </c>
      <c r="O69" s="495" t="s">
        <v>951</v>
      </c>
      <c r="P69" s="495" t="str">
        <f t="shared" ref="P69:P76" si="14">IF(I69=TRUE,"1","0")</f>
        <v>0</v>
      </c>
      <c r="Q69" s="512">
        <f t="shared" ref="Q69:Q76" si="15">1*P69</f>
        <v>0</v>
      </c>
    </row>
    <row r="70" spans="1:17" ht="18" customHeight="1" x14ac:dyDescent="0.2">
      <c r="D70" s="753" t="s">
        <v>952</v>
      </c>
      <c r="E70" s="753"/>
      <c r="F70" s="753"/>
      <c r="G70" s="753"/>
      <c r="H70" s="753"/>
      <c r="I70" s="511" t="b">
        <v>0</v>
      </c>
      <c r="O70" s="495" t="s">
        <v>953</v>
      </c>
      <c r="P70" s="495" t="str">
        <f t="shared" si="14"/>
        <v>0</v>
      </c>
      <c r="Q70" s="512">
        <f t="shared" si="15"/>
        <v>0</v>
      </c>
    </row>
    <row r="71" spans="1:17" ht="18" customHeight="1" x14ac:dyDescent="0.2">
      <c r="D71" s="753" t="s">
        <v>954</v>
      </c>
      <c r="E71" s="753"/>
      <c r="F71" s="753"/>
      <c r="G71" s="753"/>
      <c r="H71" s="753"/>
      <c r="I71" s="511" t="b">
        <v>0</v>
      </c>
      <c r="O71" s="495" t="s">
        <v>955</v>
      </c>
      <c r="P71" s="495" t="str">
        <f t="shared" si="14"/>
        <v>0</v>
      </c>
      <c r="Q71" s="512">
        <f t="shared" si="15"/>
        <v>0</v>
      </c>
    </row>
    <row r="72" spans="1:17" ht="18" customHeight="1" x14ac:dyDescent="0.2">
      <c r="D72" s="753" t="s">
        <v>956</v>
      </c>
      <c r="E72" s="753"/>
      <c r="F72" s="753"/>
      <c r="G72" s="753"/>
      <c r="H72" s="753"/>
      <c r="I72" s="511" t="b">
        <v>0</v>
      </c>
      <c r="O72" s="495" t="s">
        <v>957</v>
      </c>
      <c r="P72" s="495" t="str">
        <f t="shared" si="14"/>
        <v>0</v>
      </c>
      <c r="Q72" s="512">
        <f t="shared" si="15"/>
        <v>0</v>
      </c>
    </row>
    <row r="73" spans="1:17" ht="18" customHeight="1" x14ac:dyDescent="0.2">
      <c r="D73" s="753" t="s">
        <v>958</v>
      </c>
      <c r="E73" s="753"/>
      <c r="F73" s="753"/>
      <c r="G73" s="753"/>
      <c r="H73" s="753"/>
      <c r="I73" s="511" t="b">
        <v>0</v>
      </c>
      <c r="O73" s="495" t="s">
        <v>959</v>
      </c>
      <c r="P73" s="495" t="str">
        <f t="shared" si="14"/>
        <v>0</v>
      </c>
      <c r="Q73" s="512">
        <f t="shared" si="15"/>
        <v>0</v>
      </c>
    </row>
    <row r="74" spans="1:17" ht="18" customHeight="1" x14ac:dyDescent="0.2">
      <c r="D74" s="753" t="s">
        <v>960</v>
      </c>
      <c r="E74" s="753"/>
      <c r="F74" s="753"/>
      <c r="G74" s="753"/>
      <c r="H74" s="753"/>
      <c r="I74" s="511" t="b">
        <v>0</v>
      </c>
      <c r="O74" s="495" t="s">
        <v>961</v>
      </c>
      <c r="P74" s="495" t="str">
        <f t="shared" si="14"/>
        <v>0</v>
      </c>
      <c r="Q74" s="512">
        <f t="shared" si="15"/>
        <v>0</v>
      </c>
    </row>
    <row r="75" spans="1:17" ht="18" customHeight="1" x14ac:dyDescent="0.2">
      <c r="D75" s="753" t="s">
        <v>962</v>
      </c>
      <c r="E75" s="753"/>
      <c r="F75" s="753"/>
      <c r="G75" s="753"/>
      <c r="H75" s="753"/>
      <c r="I75" s="511" t="b">
        <v>0</v>
      </c>
      <c r="O75" s="495" t="s">
        <v>963</v>
      </c>
      <c r="P75" s="495" t="str">
        <f t="shared" si="14"/>
        <v>0</v>
      </c>
      <c r="Q75" s="512">
        <f t="shared" si="15"/>
        <v>0</v>
      </c>
    </row>
    <row r="76" spans="1:17" ht="18" customHeight="1" x14ac:dyDescent="0.2">
      <c r="D76" s="749" t="s">
        <v>964</v>
      </c>
      <c r="E76" s="750"/>
      <c r="F76" s="750"/>
      <c r="G76" s="750"/>
      <c r="H76" s="750"/>
      <c r="I76" s="513" t="b">
        <v>0</v>
      </c>
      <c r="O76" s="495" t="s">
        <v>965</v>
      </c>
      <c r="P76" s="495" t="str">
        <f t="shared" si="14"/>
        <v>0</v>
      </c>
      <c r="Q76" s="512">
        <f t="shared" si="15"/>
        <v>0</v>
      </c>
    </row>
    <row r="77" spans="1:17" ht="14.25" x14ac:dyDescent="0.2"/>
    <row r="78" spans="1:17" ht="42.75" customHeight="1" x14ac:dyDescent="0.2">
      <c r="A78" s="751" t="s">
        <v>966</v>
      </c>
      <c r="B78" s="752"/>
      <c r="C78" s="752"/>
      <c r="D78" s="752"/>
      <c r="E78" s="752"/>
      <c r="F78" s="752"/>
      <c r="G78" s="752"/>
      <c r="H78" s="752"/>
      <c r="I78" s="752"/>
      <c r="J78" s="752"/>
      <c r="K78" s="752"/>
      <c r="L78" s="752"/>
      <c r="M78" s="752"/>
      <c r="N78" s="752"/>
    </row>
    <row r="79" spans="1:17" ht="14.25" x14ac:dyDescent="0.2"/>
    <row r="80" spans="1:17" s="497" customFormat="1" ht="42" customHeight="1" x14ac:dyDescent="0.2">
      <c r="A80" s="746" t="s">
        <v>967</v>
      </c>
      <c r="B80" s="746"/>
      <c r="C80" s="746"/>
      <c r="D80" s="746"/>
      <c r="E80" s="746"/>
      <c r="F80" s="746"/>
      <c r="G80" s="746"/>
      <c r="H80" s="746"/>
      <c r="I80" s="746"/>
      <c r="J80" s="746"/>
      <c r="K80" s="746"/>
      <c r="L80" s="746"/>
      <c r="M80" s="746"/>
      <c r="N80" s="514"/>
    </row>
    <row r="81" spans="1:26" ht="14.25" x14ac:dyDescent="0.2"/>
    <row r="82" spans="1:26" ht="17.45" customHeight="1" x14ac:dyDescent="0.2">
      <c r="C82" s="738"/>
      <c r="D82" s="739"/>
      <c r="E82" s="739"/>
      <c r="F82" s="742" t="s">
        <v>921</v>
      </c>
      <c r="G82" s="743"/>
      <c r="H82" s="742" t="s">
        <v>922</v>
      </c>
      <c r="I82" s="743"/>
      <c r="J82" s="742" t="s">
        <v>923</v>
      </c>
      <c r="K82" s="743"/>
      <c r="L82" s="742" t="s">
        <v>968</v>
      </c>
      <c r="M82" s="743"/>
    </row>
    <row r="83" spans="1:26" s="500" customFormat="1" ht="14.25" x14ac:dyDescent="0.2">
      <c r="A83" s="495"/>
      <c r="B83" s="495"/>
      <c r="C83" s="740"/>
      <c r="D83" s="741"/>
      <c r="E83" s="741"/>
      <c r="F83" s="744"/>
      <c r="G83" s="745"/>
      <c r="H83" s="744"/>
      <c r="I83" s="745"/>
      <c r="J83" s="744"/>
      <c r="K83" s="745"/>
      <c r="L83" s="744"/>
      <c r="M83" s="745"/>
      <c r="N83" s="496"/>
      <c r="O83" s="495"/>
      <c r="P83" s="500" t="s">
        <v>925</v>
      </c>
      <c r="Q83" s="500" t="s">
        <v>926</v>
      </c>
      <c r="R83" s="500" t="s">
        <v>927</v>
      </c>
      <c r="S83" s="500" t="s">
        <v>969</v>
      </c>
      <c r="T83" s="495"/>
      <c r="U83" s="495"/>
      <c r="V83" s="495"/>
      <c r="W83" s="500" t="s">
        <v>925</v>
      </c>
      <c r="X83" s="500" t="s">
        <v>926</v>
      </c>
      <c r="Y83" s="500" t="s">
        <v>927</v>
      </c>
      <c r="Z83" s="500" t="s">
        <v>969</v>
      </c>
    </row>
    <row r="84" spans="1:26" s="500" customFormat="1" ht="33" customHeight="1" x14ac:dyDescent="0.2">
      <c r="A84" s="495"/>
      <c r="B84" s="495"/>
      <c r="C84" s="748" t="s">
        <v>970</v>
      </c>
      <c r="D84" s="748"/>
      <c r="E84" s="748"/>
      <c r="F84" s="737" t="b">
        <v>0</v>
      </c>
      <c r="G84" s="737"/>
      <c r="H84" s="737" t="b">
        <v>0</v>
      </c>
      <c r="I84" s="737"/>
      <c r="J84" s="737" t="b">
        <v>0</v>
      </c>
      <c r="K84" s="737"/>
      <c r="L84" s="737" t="b">
        <v>0</v>
      </c>
      <c r="M84" s="737"/>
      <c r="N84" s="505" t="str">
        <f>IF(F84+H84+J84+L84&gt;1,"Inserire una sola opzione!","")</f>
        <v/>
      </c>
      <c r="O84" s="497" t="s">
        <v>971</v>
      </c>
      <c r="P84" s="515" t="str">
        <f>IF(F84=TRUE,"1","0")</f>
        <v>0</v>
      </c>
      <c r="Q84" s="515" t="str">
        <f>IF(H84=TRUE,"1","0")</f>
        <v>0</v>
      </c>
      <c r="R84" s="515" t="str">
        <f>IF(J84=TRUE,"1","0")</f>
        <v>0</v>
      </c>
      <c r="S84" s="515" t="str">
        <f>IF(L84=TRUE,"1","0")</f>
        <v>0</v>
      </c>
      <c r="T84" s="495"/>
      <c r="U84" s="495"/>
      <c r="V84" s="497" t="s">
        <v>971</v>
      </c>
      <c r="W84" s="501">
        <f>1*P84</f>
        <v>0</v>
      </c>
      <c r="X84" s="501">
        <f t="shared" ref="X84:Z87" si="16">1*Q84</f>
        <v>0</v>
      </c>
      <c r="Y84" s="501">
        <f t="shared" si="16"/>
        <v>0</v>
      </c>
      <c r="Z84" s="501">
        <f t="shared" si="16"/>
        <v>0</v>
      </c>
    </row>
    <row r="85" spans="1:26" s="500" customFormat="1" ht="33" customHeight="1" x14ac:dyDescent="0.2">
      <c r="A85" s="495"/>
      <c r="B85" s="495"/>
      <c r="C85" s="748" t="s">
        <v>972</v>
      </c>
      <c r="D85" s="748"/>
      <c r="E85" s="748"/>
      <c r="F85" s="737" t="b">
        <v>0</v>
      </c>
      <c r="G85" s="737"/>
      <c r="H85" s="737" t="b">
        <v>0</v>
      </c>
      <c r="I85" s="737"/>
      <c r="J85" s="737" t="b">
        <v>0</v>
      </c>
      <c r="K85" s="737"/>
      <c r="L85" s="737" t="b">
        <v>0</v>
      </c>
      <c r="M85" s="737"/>
      <c r="N85" s="505" t="str">
        <f>IF(F85+H85+J85+L85&gt;1,"Inserire una sola opzione!","")</f>
        <v/>
      </c>
      <c r="O85" s="497" t="s">
        <v>973</v>
      </c>
      <c r="P85" s="515" t="str">
        <f t="shared" ref="P85:P87" si="17">IF(F85=TRUE,"1","0")</f>
        <v>0</v>
      </c>
      <c r="Q85" s="515" t="str">
        <f t="shared" ref="Q85:Q87" si="18">IF(H85=TRUE,"1","0")</f>
        <v>0</v>
      </c>
      <c r="R85" s="515" t="str">
        <f t="shared" ref="R85:R87" si="19">IF(J85=TRUE,"1","0")</f>
        <v>0</v>
      </c>
      <c r="S85" s="515" t="str">
        <f t="shared" ref="S85:S87" si="20">IF(L85=TRUE,"1","0")</f>
        <v>0</v>
      </c>
      <c r="T85" s="495"/>
      <c r="U85" s="495"/>
      <c r="V85" s="497" t="s">
        <v>973</v>
      </c>
      <c r="W85" s="501">
        <f t="shared" ref="W85:W87" si="21">1*P85</f>
        <v>0</v>
      </c>
      <c r="X85" s="501">
        <f t="shared" si="16"/>
        <v>0</v>
      </c>
      <c r="Y85" s="501">
        <f t="shared" si="16"/>
        <v>0</v>
      </c>
      <c r="Z85" s="501">
        <f t="shared" si="16"/>
        <v>0</v>
      </c>
    </row>
    <row r="86" spans="1:26" s="500" customFormat="1" ht="33" customHeight="1" x14ac:dyDescent="0.2">
      <c r="A86" s="495"/>
      <c r="B86" s="495"/>
      <c r="C86" s="748" t="s">
        <v>974</v>
      </c>
      <c r="D86" s="748"/>
      <c r="E86" s="748"/>
      <c r="F86" s="737" t="b">
        <v>0</v>
      </c>
      <c r="G86" s="737"/>
      <c r="H86" s="737" t="b">
        <v>0</v>
      </c>
      <c r="I86" s="737"/>
      <c r="J86" s="737" t="b">
        <v>0</v>
      </c>
      <c r="K86" s="737"/>
      <c r="L86" s="737" t="b">
        <v>0</v>
      </c>
      <c r="M86" s="737"/>
      <c r="N86" s="505" t="str">
        <f>IF(F86+H86+J86+L86&gt;1,"Inserire una sola opzione!","")</f>
        <v/>
      </c>
      <c r="O86" s="497" t="s">
        <v>975</v>
      </c>
      <c r="P86" s="515" t="str">
        <f t="shared" si="17"/>
        <v>0</v>
      </c>
      <c r="Q86" s="515" t="str">
        <f t="shared" si="18"/>
        <v>0</v>
      </c>
      <c r="R86" s="515" t="str">
        <f t="shared" si="19"/>
        <v>0</v>
      </c>
      <c r="S86" s="515" t="str">
        <f t="shared" si="20"/>
        <v>0</v>
      </c>
      <c r="T86" s="495"/>
      <c r="U86" s="495"/>
      <c r="V86" s="497" t="s">
        <v>975</v>
      </c>
      <c r="W86" s="501">
        <f t="shared" si="21"/>
        <v>0</v>
      </c>
      <c r="X86" s="501">
        <f t="shared" si="16"/>
        <v>0</v>
      </c>
      <c r="Y86" s="501">
        <f t="shared" si="16"/>
        <v>0</v>
      </c>
      <c r="Z86" s="501">
        <f t="shared" si="16"/>
        <v>0</v>
      </c>
    </row>
    <row r="87" spans="1:26" s="500" customFormat="1" ht="33" customHeight="1" x14ac:dyDescent="0.2">
      <c r="A87" s="495"/>
      <c r="B87" s="495"/>
      <c r="C87" s="748" t="s">
        <v>976</v>
      </c>
      <c r="D87" s="748"/>
      <c r="E87" s="748"/>
      <c r="F87" s="737" t="b">
        <v>0</v>
      </c>
      <c r="G87" s="737"/>
      <c r="H87" s="737" t="b">
        <v>0</v>
      </c>
      <c r="I87" s="737"/>
      <c r="J87" s="737" t="b">
        <v>0</v>
      </c>
      <c r="K87" s="737"/>
      <c r="L87" s="737" t="b">
        <v>0</v>
      </c>
      <c r="M87" s="737"/>
      <c r="N87" s="505" t="str">
        <f>IF(F87+H87+J87+L87&gt;1,"Inserire una sola opzione!","")</f>
        <v/>
      </c>
      <c r="O87" s="497" t="s">
        <v>977</v>
      </c>
      <c r="P87" s="515" t="str">
        <f t="shared" si="17"/>
        <v>0</v>
      </c>
      <c r="Q87" s="515" t="str">
        <f t="shared" si="18"/>
        <v>0</v>
      </c>
      <c r="R87" s="515" t="str">
        <f t="shared" si="19"/>
        <v>0</v>
      </c>
      <c r="S87" s="515" t="str">
        <f t="shared" si="20"/>
        <v>0</v>
      </c>
      <c r="T87" s="495"/>
      <c r="U87" s="495"/>
      <c r="V87" s="497" t="s">
        <v>977</v>
      </c>
      <c r="W87" s="501">
        <f t="shared" si="21"/>
        <v>0</v>
      </c>
      <c r="X87" s="501">
        <f t="shared" si="16"/>
        <v>0</v>
      </c>
      <c r="Y87" s="501">
        <f t="shared" si="16"/>
        <v>0</v>
      </c>
      <c r="Z87" s="501">
        <f t="shared" si="16"/>
        <v>0</v>
      </c>
    </row>
    <row r="88" spans="1:26" s="500" customFormat="1" ht="14.25" x14ac:dyDescent="0.2">
      <c r="A88" s="495"/>
      <c r="B88" s="495"/>
      <c r="C88" s="495"/>
      <c r="D88" s="495"/>
      <c r="E88" s="495"/>
      <c r="F88" s="495"/>
      <c r="G88" s="495"/>
      <c r="H88" s="495"/>
      <c r="I88" s="495"/>
      <c r="J88" s="495"/>
      <c r="K88" s="495"/>
      <c r="L88" s="495"/>
      <c r="M88" s="495"/>
      <c r="N88" s="496"/>
      <c r="O88" s="495"/>
      <c r="T88" s="495"/>
      <c r="U88" s="495"/>
      <c r="V88" s="495"/>
    </row>
    <row r="89" spans="1:26" s="500" customFormat="1" ht="28.9" customHeight="1" x14ac:dyDescent="0.2">
      <c r="A89" s="747" t="s">
        <v>978</v>
      </c>
      <c r="B89" s="747"/>
      <c r="C89" s="747"/>
      <c r="D89" s="747"/>
      <c r="E89" s="747"/>
      <c r="F89" s="747"/>
      <c r="G89" s="747"/>
      <c r="H89" s="747"/>
      <c r="I89" s="747"/>
      <c r="J89" s="747"/>
      <c r="K89" s="747"/>
      <c r="L89" s="747"/>
      <c r="M89" s="747"/>
      <c r="N89" s="496"/>
      <c r="O89" s="495"/>
      <c r="T89" s="495"/>
      <c r="U89" s="495"/>
      <c r="V89" s="495"/>
    </row>
    <row r="90" spans="1:26" s="500" customFormat="1" ht="14.25" x14ac:dyDescent="0.2">
      <c r="A90" s="495"/>
      <c r="B90" s="495"/>
      <c r="C90" s="495"/>
      <c r="D90" s="495"/>
      <c r="E90" s="495"/>
      <c r="F90" s="495"/>
      <c r="G90" s="495"/>
      <c r="H90" s="495"/>
      <c r="I90" s="495"/>
      <c r="J90" s="495"/>
      <c r="K90" s="495"/>
      <c r="L90" s="495"/>
      <c r="M90" s="495"/>
      <c r="N90" s="496"/>
      <c r="O90" s="495"/>
      <c r="T90" s="495"/>
      <c r="U90" s="495"/>
      <c r="V90" s="495"/>
    </row>
    <row r="91" spans="1:26" s="500" customFormat="1" ht="14.25" x14ac:dyDescent="0.2">
      <c r="A91" s="495"/>
      <c r="B91" s="495"/>
      <c r="C91" s="738"/>
      <c r="D91" s="739"/>
      <c r="E91" s="739"/>
      <c r="F91" s="742" t="s">
        <v>921</v>
      </c>
      <c r="G91" s="743"/>
      <c r="H91" s="742" t="s">
        <v>922</v>
      </c>
      <c r="I91" s="743"/>
      <c r="J91" s="742" t="s">
        <v>923</v>
      </c>
      <c r="K91" s="743"/>
      <c r="L91" s="742" t="s">
        <v>968</v>
      </c>
      <c r="M91" s="743"/>
      <c r="N91" s="496"/>
      <c r="O91" s="495"/>
      <c r="T91" s="495"/>
      <c r="U91" s="495"/>
      <c r="V91" s="495"/>
    </row>
    <row r="92" spans="1:26" s="500" customFormat="1" ht="19.899999999999999" customHeight="1" x14ac:dyDescent="0.2">
      <c r="A92" s="495"/>
      <c r="B92" s="495"/>
      <c r="C92" s="740"/>
      <c r="D92" s="741"/>
      <c r="E92" s="741"/>
      <c r="F92" s="744"/>
      <c r="G92" s="745"/>
      <c r="H92" s="744"/>
      <c r="I92" s="745"/>
      <c r="J92" s="744"/>
      <c r="K92" s="745"/>
      <c r="L92" s="744"/>
      <c r="M92" s="745"/>
      <c r="N92" s="496"/>
      <c r="O92" s="495"/>
      <c r="P92" s="500" t="s">
        <v>925</v>
      </c>
      <c r="Q92" s="500" t="s">
        <v>926</v>
      </c>
      <c r="R92" s="500" t="s">
        <v>927</v>
      </c>
      <c r="S92" s="500" t="s">
        <v>969</v>
      </c>
      <c r="T92" s="495"/>
      <c r="U92" s="495"/>
      <c r="V92" s="495"/>
      <c r="W92" s="500" t="s">
        <v>925</v>
      </c>
      <c r="X92" s="500" t="s">
        <v>926</v>
      </c>
      <c r="Y92" s="500" t="s">
        <v>927</v>
      </c>
      <c r="Z92" s="500" t="s">
        <v>969</v>
      </c>
    </row>
    <row r="93" spans="1:26" s="500" customFormat="1" ht="18" customHeight="1" x14ac:dyDescent="0.2">
      <c r="A93" s="495"/>
      <c r="B93" s="495"/>
      <c r="C93" s="736" t="s">
        <v>979</v>
      </c>
      <c r="D93" s="736"/>
      <c r="E93" s="736"/>
      <c r="F93" s="737" t="b">
        <v>0</v>
      </c>
      <c r="G93" s="737"/>
      <c r="H93" s="737" t="b">
        <v>0</v>
      </c>
      <c r="I93" s="737"/>
      <c r="J93" s="737" t="b">
        <v>0</v>
      </c>
      <c r="K93" s="737"/>
      <c r="L93" s="737" t="b">
        <v>0</v>
      </c>
      <c r="M93" s="737"/>
      <c r="N93" s="505" t="str">
        <f>IF(F93+H93+J93+L93&gt;1,"Inserire una sola opzione!","")</f>
        <v/>
      </c>
      <c r="O93" s="495" t="s">
        <v>930</v>
      </c>
      <c r="P93" s="500" t="str">
        <f>IF(F93=TRUE,"1","0")</f>
        <v>0</v>
      </c>
      <c r="Q93" s="500" t="str">
        <f>IF(H93=TRUE,"1","0")</f>
        <v>0</v>
      </c>
      <c r="R93" s="500" t="str">
        <f>IF(J93=TRUE,"1","0")</f>
        <v>0</v>
      </c>
      <c r="S93" s="500" t="str">
        <f>IF(L93=TRUE,"1","0")</f>
        <v>0</v>
      </c>
      <c r="T93" s="495"/>
      <c r="U93" s="495"/>
      <c r="V93" s="495" t="s">
        <v>930</v>
      </c>
      <c r="W93" s="501">
        <f>1*P93</f>
        <v>0</v>
      </c>
      <c r="X93" s="501">
        <f t="shared" ref="X93:Z97" si="22">1*Q93</f>
        <v>0</v>
      </c>
      <c r="Y93" s="501">
        <f t="shared" si="22"/>
        <v>0</v>
      </c>
      <c r="Z93" s="501">
        <f>1*S93</f>
        <v>0</v>
      </c>
    </row>
    <row r="94" spans="1:26" s="500" customFormat="1" ht="18" customHeight="1" x14ac:dyDescent="0.2">
      <c r="A94" s="495"/>
      <c r="B94" s="495"/>
      <c r="C94" s="736" t="s">
        <v>980</v>
      </c>
      <c r="D94" s="736"/>
      <c r="E94" s="736"/>
      <c r="F94" s="737" t="b">
        <v>0</v>
      </c>
      <c r="G94" s="737"/>
      <c r="H94" s="737" t="b">
        <v>0</v>
      </c>
      <c r="I94" s="737"/>
      <c r="J94" s="737" t="b">
        <v>0</v>
      </c>
      <c r="K94" s="737"/>
      <c r="L94" s="737" t="b">
        <v>0</v>
      </c>
      <c r="M94" s="737"/>
      <c r="N94" s="505" t="str">
        <f>IF(F94+H94+J94+L94&gt;1,"Inserire una sola opzione!","")</f>
        <v/>
      </c>
      <c r="O94" s="495" t="s">
        <v>932</v>
      </c>
      <c r="P94" s="500" t="str">
        <f t="shared" ref="P94:P97" si="23">IF(F94=TRUE,"1","0")</f>
        <v>0</v>
      </c>
      <c r="Q94" s="500" t="str">
        <f t="shared" ref="Q94:Q97" si="24">IF(H94=TRUE,"1","0")</f>
        <v>0</v>
      </c>
      <c r="R94" s="500" t="str">
        <f t="shared" ref="R94:R97" si="25">IF(J94=TRUE,"1","0")</f>
        <v>0</v>
      </c>
      <c r="S94" s="500" t="str">
        <f t="shared" ref="S94:S97" si="26">IF(L94=TRUE,"1","0")</f>
        <v>0</v>
      </c>
      <c r="T94" s="495"/>
      <c r="U94" s="495"/>
      <c r="V94" s="495" t="s">
        <v>932</v>
      </c>
      <c r="W94" s="501">
        <f t="shared" ref="W94:W97" si="27">1*P94</f>
        <v>0</v>
      </c>
      <c r="X94" s="501">
        <f t="shared" si="22"/>
        <v>0</v>
      </c>
      <c r="Y94" s="501">
        <f t="shared" si="22"/>
        <v>0</v>
      </c>
      <c r="Z94" s="501">
        <f t="shared" si="22"/>
        <v>0</v>
      </c>
    </row>
    <row r="95" spans="1:26" s="500" customFormat="1" ht="18" customHeight="1" x14ac:dyDescent="0.2">
      <c r="A95" s="495"/>
      <c r="B95" s="495"/>
      <c r="C95" s="736" t="s">
        <v>981</v>
      </c>
      <c r="D95" s="736"/>
      <c r="E95" s="736"/>
      <c r="F95" s="737" t="b">
        <v>0</v>
      </c>
      <c r="G95" s="737"/>
      <c r="H95" s="737" t="b">
        <v>0</v>
      </c>
      <c r="I95" s="737"/>
      <c r="J95" s="737" t="b">
        <v>0</v>
      </c>
      <c r="K95" s="737"/>
      <c r="L95" s="737" t="b">
        <v>0</v>
      </c>
      <c r="M95" s="737"/>
      <c r="N95" s="505" t="str">
        <f>IF(F95+H95+J95+L95&gt;1,"Inserire una sola opzione!","")</f>
        <v/>
      </c>
      <c r="O95" s="495" t="s">
        <v>934</v>
      </c>
      <c r="P95" s="500" t="str">
        <f t="shared" si="23"/>
        <v>0</v>
      </c>
      <c r="Q95" s="500" t="str">
        <f t="shared" si="24"/>
        <v>0</v>
      </c>
      <c r="R95" s="500" t="str">
        <f t="shared" si="25"/>
        <v>0</v>
      </c>
      <c r="S95" s="500" t="str">
        <f t="shared" si="26"/>
        <v>0</v>
      </c>
      <c r="T95" s="495"/>
      <c r="U95" s="495"/>
      <c r="V95" s="495" t="s">
        <v>934</v>
      </c>
      <c r="W95" s="501">
        <f t="shared" si="27"/>
        <v>0</v>
      </c>
      <c r="X95" s="501">
        <f t="shared" si="22"/>
        <v>0</v>
      </c>
      <c r="Y95" s="501">
        <f t="shared" si="22"/>
        <v>0</v>
      </c>
      <c r="Z95" s="501">
        <f t="shared" si="22"/>
        <v>0</v>
      </c>
    </row>
    <row r="96" spans="1:26" s="500" customFormat="1" ht="18" customHeight="1" x14ac:dyDescent="0.2">
      <c r="A96" s="495"/>
      <c r="B96" s="495"/>
      <c r="C96" s="735" t="s">
        <v>935</v>
      </c>
      <c r="D96" s="736"/>
      <c r="E96" s="736"/>
      <c r="F96" s="737" t="b">
        <v>0</v>
      </c>
      <c r="G96" s="737"/>
      <c r="H96" s="737" t="b">
        <v>0</v>
      </c>
      <c r="I96" s="737"/>
      <c r="J96" s="737" t="b">
        <v>0</v>
      </c>
      <c r="K96" s="737"/>
      <c r="L96" s="737" t="b">
        <v>0</v>
      </c>
      <c r="M96" s="737"/>
      <c r="N96" s="505" t="str">
        <f>IF(F96+H96+J96+L96&gt;1,"Inserire una sola opzione!","")</f>
        <v/>
      </c>
      <c r="O96" s="495" t="s">
        <v>935</v>
      </c>
      <c r="P96" s="500" t="str">
        <f t="shared" si="23"/>
        <v>0</v>
      </c>
      <c r="Q96" s="500" t="str">
        <f t="shared" si="24"/>
        <v>0</v>
      </c>
      <c r="R96" s="500" t="str">
        <f t="shared" si="25"/>
        <v>0</v>
      </c>
      <c r="S96" s="500" t="str">
        <f t="shared" si="26"/>
        <v>0</v>
      </c>
      <c r="T96" s="495"/>
      <c r="U96" s="495"/>
      <c r="V96" s="495" t="s">
        <v>935</v>
      </c>
      <c r="W96" s="501">
        <f t="shared" si="27"/>
        <v>0</v>
      </c>
      <c r="X96" s="501">
        <f t="shared" si="22"/>
        <v>0</v>
      </c>
      <c r="Y96" s="501">
        <f t="shared" si="22"/>
        <v>0</v>
      </c>
      <c r="Z96" s="501">
        <f t="shared" si="22"/>
        <v>0</v>
      </c>
    </row>
    <row r="97" spans="1:26" s="500" customFormat="1" ht="18" customHeight="1" x14ac:dyDescent="0.2">
      <c r="A97" s="495"/>
      <c r="B97" s="495"/>
      <c r="C97" s="735" t="s">
        <v>910</v>
      </c>
      <c r="D97" s="736"/>
      <c r="E97" s="736"/>
      <c r="F97" s="737" t="b">
        <v>0</v>
      </c>
      <c r="G97" s="737"/>
      <c r="H97" s="737" t="b">
        <v>0</v>
      </c>
      <c r="I97" s="737"/>
      <c r="J97" s="737" t="b">
        <v>0</v>
      </c>
      <c r="K97" s="737"/>
      <c r="L97" s="737" t="b">
        <v>0</v>
      </c>
      <c r="M97" s="737"/>
      <c r="N97" s="505" t="str">
        <f>IF(F97+H97+J97+L97&gt;1,"Inserire una sola opzione!","")</f>
        <v/>
      </c>
      <c r="O97" s="495" t="s">
        <v>910</v>
      </c>
      <c r="P97" s="500" t="str">
        <f t="shared" si="23"/>
        <v>0</v>
      </c>
      <c r="Q97" s="500" t="str">
        <f t="shared" si="24"/>
        <v>0</v>
      </c>
      <c r="R97" s="500" t="str">
        <f t="shared" si="25"/>
        <v>0</v>
      </c>
      <c r="S97" s="500" t="str">
        <f t="shared" si="26"/>
        <v>0</v>
      </c>
      <c r="T97" s="495"/>
      <c r="U97" s="495"/>
      <c r="V97" s="495" t="s">
        <v>910</v>
      </c>
      <c r="W97" s="501">
        <f t="shared" si="27"/>
        <v>0</v>
      </c>
      <c r="X97" s="501">
        <f t="shared" si="22"/>
        <v>0</v>
      </c>
      <c r="Y97" s="501">
        <f t="shared" si="22"/>
        <v>0</v>
      </c>
      <c r="Z97" s="501">
        <f t="shared" si="22"/>
        <v>0</v>
      </c>
    </row>
    <row r="98" spans="1:26" s="500" customFormat="1" ht="14.25" x14ac:dyDescent="0.2">
      <c r="A98" s="495"/>
      <c r="B98" s="495"/>
      <c r="C98" s="495"/>
      <c r="D98" s="495"/>
      <c r="E98" s="495"/>
      <c r="F98" s="495"/>
      <c r="G98" s="495"/>
      <c r="H98" s="495"/>
      <c r="I98" s="495"/>
      <c r="J98" s="495"/>
      <c r="K98" s="495"/>
      <c r="L98" s="495"/>
      <c r="M98" s="495"/>
      <c r="N98" s="496"/>
      <c r="O98" s="495"/>
      <c r="T98" s="495"/>
      <c r="U98" s="495"/>
      <c r="V98" s="495"/>
    </row>
    <row r="99" spans="1:26" s="500" customFormat="1" ht="35.25" customHeight="1" x14ac:dyDescent="0.2">
      <c r="A99" s="746" t="s">
        <v>982</v>
      </c>
      <c r="B99" s="746"/>
      <c r="C99" s="746"/>
      <c r="D99" s="746"/>
      <c r="E99" s="746"/>
      <c r="F99" s="746"/>
      <c r="G99" s="746"/>
      <c r="H99" s="746"/>
      <c r="I99" s="746"/>
      <c r="J99" s="746"/>
      <c r="K99" s="746"/>
      <c r="L99" s="746"/>
      <c r="M99" s="746"/>
      <c r="N99" s="496"/>
      <c r="O99" s="495"/>
      <c r="T99" s="495"/>
      <c r="U99" s="495"/>
      <c r="V99" s="495"/>
    </row>
    <row r="100" spans="1:26" s="500" customFormat="1" ht="14.25" x14ac:dyDescent="0.2">
      <c r="A100" s="495"/>
      <c r="B100" s="495"/>
      <c r="C100" s="495"/>
      <c r="D100" s="495"/>
      <c r="E100" s="495"/>
      <c r="F100" s="495"/>
      <c r="G100" s="495"/>
      <c r="H100" s="495"/>
      <c r="I100" s="495"/>
      <c r="J100" s="495"/>
      <c r="K100" s="495"/>
      <c r="L100" s="495"/>
      <c r="M100" s="495"/>
      <c r="N100" s="496"/>
      <c r="O100" s="495"/>
      <c r="T100" s="495"/>
      <c r="U100" s="495"/>
      <c r="V100" s="495"/>
    </row>
    <row r="101" spans="1:26" s="500" customFormat="1" ht="14.25" x14ac:dyDescent="0.2">
      <c r="A101" s="495"/>
      <c r="B101" s="495"/>
      <c r="C101" s="738"/>
      <c r="D101" s="739"/>
      <c r="E101" s="739"/>
      <c r="F101" s="742" t="s">
        <v>921</v>
      </c>
      <c r="G101" s="743"/>
      <c r="H101" s="742" t="s">
        <v>922</v>
      </c>
      <c r="I101" s="743"/>
      <c r="J101" s="742" t="s">
        <v>923</v>
      </c>
      <c r="K101" s="743"/>
      <c r="L101" s="742" t="s">
        <v>968</v>
      </c>
      <c r="M101" s="743"/>
      <c r="N101" s="496"/>
      <c r="O101" s="495"/>
      <c r="T101" s="495"/>
      <c r="U101" s="495"/>
      <c r="V101" s="495"/>
    </row>
    <row r="102" spans="1:26" s="500" customFormat="1" ht="22.9" customHeight="1" x14ac:dyDescent="0.2">
      <c r="A102" s="495"/>
      <c r="B102" s="495"/>
      <c r="C102" s="740"/>
      <c r="D102" s="741"/>
      <c r="E102" s="741"/>
      <c r="F102" s="744"/>
      <c r="G102" s="745"/>
      <c r="H102" s="744"/>
      <c r="I102" s="745"/>
      <c r="J102" s="744"/>
      <c r="K102" s="745"/>
      <c r="L102" s="744"/>
      <c r="M102" s="745"/>
      <c r="N102" s="496"/>
      <c r="O102" s="495"/>
      <c r="P102" s="500" t="s">
        <v>925</v>
      </c>
      <c r="Q102" s="500" t="s">
        <v>926</v>
      </c>
      <c r="R102" s="500" t="s">
        <v>927</v>
      </c>
      <c r="S102" s="500" t="s">
        <v>969</v>
      </c>
      <c r="T102" s="495"/>
      <c r="U102" s="495"/>
      <c r="V102" s="495"/>
      <c r="W102" s="500" t="s">
        <v>925</v>
      </c>
      <c r="X102" s="500" t="s">
        <v>926</v>
      </c>
      <c r="Y102" s="500" t="s">
        <v>927</v>
      </c>
      <c r="Z102" s="500" t="s">
        <v>969</v>
      </c>
    </row>
    <row r="103" spans="1:26" s="500" customFormat="1" ht="18" customHeight="1" x14ac:dyDescent="0.2">
      <c r="A103" s="495"/>
      <c r="B103" s="495"/>
      <c r="C103" s="736" t="s">
        <v>979</v>
      </c>
      <c r="D103" s="736"/>
      <c r="E103" s="736"/>
      <c r="F103" s="737" t="b">
        <v>0</v>
      </c>
      <c r="G103" s="737"/>
      <c r="H103" s="737" t="b">
        <v>0</v>
      </c>
      <c r="I103" s="737"/>
      <c r="J103" s="737" t="b">
        <v>0</v>
      </c>
      <c r="K103" s="737"/>
      <c r="L103" s="737" t="b">
        <v>0</v>
      </c>
      <c r="M103" s="737"/>
      <c r="N103" s="505" t="str">
        <f>IF(F103+H103+J103+L103&gt;1,"Inserire una sola opzione!","")</f>
        <v/>
      </c>
      <c r="O103" s="495" t="s">
        <v>930</v>
      </c>
      <c r="P103" s="500" t="str">
        <f>IF(F103=TRUE,"1","0")</f>
        <v>0</v>
      </c>
      <c r="Q103" s="500" t="str">
        <f>IF(H103=TRUE,"1","0")</f>
        <v>0</v>
      </c>
      <c r="R103" s="500" t="str">
        <f>IF(J103=TRUE,"1","0")</f>
        <v>0</v>
      </c>
      <c r="S103" s="500" t="str">
        <f>IF(L103=TRUE,"1","0")</f>
        <v>0</v>
      </c>
      <c r="T103" s="495"/>
      <c r="U103" s="495"/>
      <c r="V103" s="495" t="s">
        <v>930</v>
      </c>
      <c r="W103" s="501">
        <f>1*P103</f>
        <v>0</v>
      </c>
      <c r="X103" s="501">
        <f t="shared" ref="X103:Z107" si="28">1*Q103</f>
        <v>0</v>
      </c>
      <c r="Y103" s="501">
        <f t="shared" si="28"/>
        <v>0</v>
      </c>
      <c r="Z103" s="501">
        <f>1*S103</f>
        <v>0</v>
      </c>
    </row>
    <row r="104" spans="1:26" s="500" customFormat="1" ht="18" customHeight="1" x14ac:dyDescent="0.2">
      <c r="A104" s="495"/>
      <c r="B104" s="495"/>
      <c r="C104" s="736" t="s">
        <v>980</v>
      </c>
      <c r="D104" s="736"/>
      <c r="E104" s="736"/>
      <c r="F104" s="737" t="b">
        <v>0</v>
      </c>
      <c r="G104" s="737"/>
      <c r="H104" s="737" t="b">
        <v>0</v>
      </c>
      <c r="I104" s="737"/>
      <c r="J104" s="737" t="b">
        <v>0</v>
      </c>
      <c r="K104" s="737"/>
      <c r="L104" s="737" t="b">
        <v>0</v>
      </c>
      <c r="M104" s="737"/>
      <c r="N104" s="505" t="str">
        <f>IF(F104+H104+J104+L104&gt;1,"Inserire una sola opzione!","")</f>
        <v/>
      </c>
      <c r="O104" s="495" t="s">
        <v>932</v>
      </c>
      <c r="P104" s="500" t="str">
        <f t="shared" ref="P104:P107" si="29">IF(F104=TRUE,"1","0")</f>
        <v>0</v>
      </c>
      <c r="Q104" s="500" t="str">
        <f t="shared" ref="Q104:Q107" si="30">IF(H104=TRUE,"1","0")</f>
        <v>0</v>
      </c>
      <c r="R104" s="500" t="str">
        <f t="shared" ref="R104:R107" si="31">IF(J104=TRUE,"1","0")</f>
        <v>0</v>
      </c>
      <c r="S104" s="500" t="str">
        <f t="shared" ref="S104:S107" si="32">IF(L104=TRUE,"1","0")</f>
        <v>0</v>
      </c>
      <c r="T104" s="495"/>
      <c r="U104" s="495"/>
      <c r="V104" s="495" t="s">
        <v>932</v>
      </c>
      <c r="W104" s="501">
        <f t="shared" ref="W104:W107" si="33">1*P104</f>
        <v>0</v>
      </c>
      <c r="X104" s="501">
        <f t="shared" si="28"/>
        <v>0</v>
      </c>
      <c r="Y104" s="501">
        <f t="shared" si="28"/>
        <v>0</v>
      </c>
      <c r="Z104" s="501">
        <f t="shared" si="28"/>
        <v>0</v>
      </c>
    </row>
    <row r="105" spans="1:26" s="500" customFormat="1" ht="18" customHeight="1" x14ac:dyDescent="0.2">
      <c r="A105" s="495"/>
      <c r="B105" s="495"/>
      <c r="C105" s="736" t="s">
        <v>981</v>
      </c>
      <c r="D105" s="736"/>
      <c r="E105" s="736"/>
      <c r="F105" s="737" t="b">
        <v>0</v>
      </c>
      <c r="G105" s="737"/>
      <c r="H105" s="737" t="b">
        <v>0</v>
      </c>
      <c r="I105" s="737"/>
      <c r="J105" s="737" t="b">
        <v>0</v>
      </c>
      <c r="K105" s="737"/>
      <c r="L105" s="737" t="b">
        <v>0</v>
      </c>
      <c r="M105" s="737"/>
      <c r="N105" s="505" t="str">
        <f>IF(F105+H105+J105+L105&gt;1,"Inserire una sola opzione!","")</f>
        <v/>
      </c>
      <c r="O105" s="495" t="s">
        <v>934</v>
      </c>
      <c r="P105" s="500" t="str">
        <f t="shared" si="29"/>
        <v>0</v>
      </c>
      <c r="Q105" s="500" t="str">
        <f t="shared" si="30"/>
        <v>0</v>
      </c>
      <c r="R105" s="500" t="str">
        <f t="shared" si="31"/>
        <v>0</v>
      </c>
      <c r="S105" s="500" t="str">
        <f t="shared" si="32"/>
        <v>0</v>
      </c>
      <c r="T105" s="495"/>
      <c r="U105" s="495"/>
      <c r="V105" s="495" t="s">
        <v>934</v>
      </c>
      <c r="W105" s="501">
        <f t="shared" si="33"/>
        <v>0</v>
      </c>
      <c r="X105" s="501">
        <f t="shared" si="28"/>
        <v>0</v>
      </c>
      <c r="Y105" s="501">
        <f t="shared" si="28"/>
        <v>0</v>
      </c>
      <c r="Z105" s="501">
        <f t="shared" si="28"/>
        <v>0</v>
      </c>
    </row>
    <row r="106" spans="1:26" s="500" customFormat="1" ht="18" customHeight="1" x14ac:dyDescent="0.2">
      <c r="A106" s="495"/>
      <c r="B106" s="495"/>
      <c r="C106" s="735" t="s">
        <v>935</v>
      </c>
      <c r="D106" s="736"/>
      <c r="E106" s="736"/>
      <c r="F106" s="737" t="b">
        <v>0</v>
      </c>
      <c r="G106" s="737"/>
      <c r="H106" s="737" t="b">
        <v>0</v>
      </c>
      <c r="I106" s="737"/>
      <c r="J106" s="737" t="b">
        <v>0</v>
      </c>
      <c r="K106" s="737"/>
      <c r="L106" s="737" t="b">
        <v>0</v>
      </c>
      <c r="M106" s="737"/>
      <c r="N106" s="505" t="str">
        <f>IF(F106+H106+J106+L106&gt;1,"Inserire una sola opzione!","")</f>
        <v/>
      </c>
      <c r="O106" s="495" t="s">
        <v>935</v>
      </c>
      <c r="P106" s="500" t="str">
        <f t="shared" si="29"/>
        <v>0</v>
      </c>
      <c r="Q106" s="500" t="str">
        <f t="shared" si="30"/>
        <v>0</v>
      </c>
      <c r="R106" s="500" t="str">
        <f t="shared" si="31"/>
        <v>0</v>
      </c>
      <c r="S106" s="500" t="str">
        <f t="shared" si="32"/>
        <v>0</v>
      </c>
      <c r="T106" s="495"/>
      <c r="U106" s="495"/>
      <c r="V106" s="495" t="s">
        <v>935</v>
      </c>
      <c r="W106" s="501">
        <f t="shared" si="33"/>
        <v>0</v>
      </c>
      <c r="X106" s="501">
        <f t="shared" si="28"/>
        <v>0</v>
      </c>
      <c r="Y106" s="501">
        <f t="shared" si="28"/>
        <v>0</v>
      </c>
      <c r="Z106" s="501">
        <f t="shared" si="28"/>
        <v>0</v>
      </c>
    </row>
    <row r="107" spans="1:26" s="500" customFormat="1" ht="18" customHeight="1" x14ac:dyDescent="0.2">
      <c r="A107" s="495"/>
      <c r="B107" s="495"/>
      <c r="C107" s="735" t="s">
        <v>910</v>
      </c>
      <c r="D107" s="736"/>
      <c r="E107" s="736"/>
      <c r="F107" s="737" t="b">
        <v>0</v>
      </c>
      <c r="G107" s="737"/>
      <c r="H107" s="737" t="b">
        <v>0</v>
      </c>
      <c r="I107" s="737"/>
      <c r="J107" s="737" t="b">
        <v>0</v>
      </c>
      <c r="K107" s="737"/>
      <c r="L107" s="737" t="b">
        <v>0</v>
      </c>
      <c r="M107" s="737"/>
      <c r="N107" s="505" t="str">
        <f>IF(F107+H107+J107+L107&gt;1,"Inserire una sola opzione!","")</f>
        <v/>
      </c>
      <c r="O107" s="495" t="s">
        <v>910</v>
      </c>
      <c r="P107" s="500" t="str">
        <f t="shared" si="29"/>
        <v>0</v>
      </c>
      <c r="Q107" s="500" t="str">
        <f t="shared" si="30"/>
        <v>0</v>
      </c>
      <c r="R107" s="500" t="str">
        <f t="shared" si="31"/>
        <v>0</v>
      </c>
      <c r="S107" s="500" t="str">
        <f t="shared" si="32"/>
        <v>0</v>
      </c>
      <c r="T107" s="495"/>
      <c r="U107" s="495"/>
      <c r="V107" s="495" t="s">
        <v>910</v>
      </c>
      <c r="W107" s="501">
        <f t="shared" si="33"/>
        <v>0</v>
      </c>
      <c r="X107" s="501">
        <f t="shared" si="28"/>
        <v>0</v>
      </c>
      <c r="Y107" s="501">
        <f t="shared" si="28"/>
        <v>0</v>
      </c>
      <c r="Z107" s="501">
        <f t="shared" si="28"/>
        <v>0</v>
      </c>
    </row>
    <row r="108" spans="1:26" s="500" customFormat="1" ht="14.25" x14ac:dyDescent="0.2">
      <c r="A108" s="495"/>
      <c r="B108" s="495"/>
      <c r="C108" s="495"/>
      <c r="D108" s="495"/>
      <c r="E108" s="495"/>
      <c r="F108" s="495"/>
      <c r="G108" s="495"/>
      <c r="H108" s="495"/>
      <c r="I108" s="495"/>
      <c r="J108" s="495"/>
      <c r="K108" s="495"/>
      <c r="L108" s="495"/>
      <c r="M108" s="495"/>
      <c r="N108" s="496"/>
      <c r="O108" s="495"/>
      <c r="P108" s="495"/>
      <c r="Q108" s="495"/>
      <c r="R108" s="495"/>
      <c r="S108" s="495"/>
      <c r="T108" s="495"/>
      <c r="U108" s="495"/>
      <c r="V108" s="495"/>
    </row>
    <row r="109" spans="1:26" ht="23.45" customHeight="1" thickBot="1" x14ac:dyDescent="0.25">
      <c r="A109" s="734" t="s">
        <v>983</v>
      </c>
      <c r="B109" s="734"/>
      <c r="C109" s="734"/>
      <c r="D109" s="734"/>
      <c r="E109" s="734"/>
      <c r="F109" s="734"/>
      <c r="G109" s="734"/>
      <c r="H109" s="734"/>
      <c r="I109" s="734"/>
      <c r="J109" s="734"/>
      <c r="K109" s="734"/>
      <c r="L109" s="734"/>
      <c r="M109" s="734"/>
    </row>
    <row r="110" spans="1:26" ht="15" hidden="1" thickTop="1" x14ac:dyDescent="0.2"/>
    <row r="111" spans="1:26" ht="15" hidden="1" thickTop="1" x14ac:dyDescent="0.2"/>
    <row r="112" spans="1:26" ht="15" hidden="1" thickTop="1" x14ac:dyDescent="0.2"/>
    <row r="113" ht="15" hidden="1" thickTop="1" x14ac:dyDescent="0.2"/>
    <row r="114" ht="15" hidden="1" thickTop="1" x14ac:dyDescent="0.2"/>
    <row r="115" ht="15" hidden="1" thickTop="1" x14ac:dyDescent="0.2"/>
    <row r="116" ht="15" hidden="1" thickTop="1" x14ac:dyDescent="0.2"/>
    <row r="117" ht="15" hidden="1" thickTop="1" x14ac:dyDescent="0.2"/>
    <row r="118" ht="15" hidden="1" thickTop="1" x14ac:dyDescent="0.2"/>
    <row r="119" ht="15" hidden="1" thickTop="1" x14ac:dyDescent="0.2"/>
    <row r="120" ht="15" hidden="1" thickTop="1" x14ac:dyDescent="0.2"/>
    <row r="121" ht="15" hidden="1" thickTop="1" x14ac:dyDescent="0.2"/>
    <row r="122" ht="15" hidden="1" thickTop="1" x14ac:dyDescent="0.2"/>
    <row r="123" ht="15" hidden="1" thickTop="1" x14ac:dyDescent="0.2"/>
    <row r="124" ht="15" hidden="1" thickTop="1" x14ac:dyDescent="0.2"/>
    <row r="125" ht="15" hidden="1" thickTop="1" x14ac:dyDescent="0.2"/>
    <row r="126" ht="15" hidden="1" thickTop="1" x14ac:dyDescent="0.2"/>
    <row r="127" ht="15" hidden="1" thickTop="1" x14ac:dyDescent="0.2"/>
    <row r="128" ht="15" hidden="1" thickTop="1" x14ac:dyDescent="0.2"/>
    <row r="129" ht="15" hidden="1" thickTop="1" x14ac:dyDescent="0.2"/>
    <row r="130" ht="15" hidden="1" thickTop="1" x14ac:dyDescent="0.2"/>
    <row r="131" ht="15" hidden="1" thickTop="1" x14ac:dyDescent="0.2"/>
    <row r="132" ht="15" hidden="1" thickTop="1" x14ac:dyDescent="0.2"/>
    <row r="133" ht="15" hidden="1" thickTop="1" x14ac:dyDescent="0.2"/>
    <row r="134" ht="15" hidden="1" thickTop="1" x14ac:dyDescent="0.2"/>
    <row r="135" ht="15" hidden="1" thickTop="1" x14ac:dyDescent="0.2"/>
    <row r="136" ht="15" hidden="1" thickTop="1" x14ac:dyDescent="0.2"/>
    <row r="137" ht="15" hidden="1" thickTop="1" x14ac:dyDescent="0.2"/>
    <row r="138" ht="15" hidden="1" thickTop="1" x14ac:dyDescent="0.2"/>
    <row r="139" ht="15" hidden="1" thickTop="1" x14ac:dyDescent="0.2"/>
    <row r="140" ht="15" hidden="1" thickTop="1" x14ac:dyDescent="0.2"/>
    <row r="141" ht="15" hidden="1" thickTop="1" x14ac:dyDescent="0.2"/>
    <row r="142" ht="15" hidden="1" thickTop="1" x14ac:dyDescent="0.2"/>
    <row r="143" ht="15" hidden="1" thickTop="1" x14ac:dyDescent="0.2"/>
    <row r="144" ht="15" hidden="1" thickTop="1" x14ac:dyDescent="0.2"/>
    <row r="145" ht="15" hidden="1" thickTop="1" x14ac:dyDescent="0.2"/>
    <row r="146" ht="15" hidden="1" thickTop="1" x14ac:dyDescent="0.2"/>
    <row r="147" ht="15" hidden="1" thickTop="1" x14ac:dyDescent="0.2"/>
    <row r="148" ht="15" hidden="1" thickTop="1" x14ac:dyDescent="0.2"/>
    <row r="149" ht="15" hidden="1" thickTop="1" x14ac:dyDescent="0.2"/>
    <row r="150" ht="15" hidden="1" thickTop="1" x14ac:dyDescent="0.2"/>
    <row r="151" ht="15" hidden="1" thickTop="1" x14ac:dyDescent="0.2"/>
    <row r="152" ht="15" hidden="1" thickTop="1" x14ac:dyDescent="0.2"/>
    <row r="153" ht="15" hidden="1" thickTop="1" x14ac:dyDescent="0.2"/>
    <row r="154" ht="15" hidden="1" thickTop="1" x14ac:dyDescent="0.2"/>
    <row r="155" ht="15" hidden="1" thickTop="1" x14ac:dyDescent="0.2"/>
    <row r="156" ht="15" hidden="1" thickTop="1" x14ac:dyDescent="0.2"/>
    <row r="157" ht="15" hidden="1" thickTop="1" x14ac:dyDescent="0.2"/>
    <row r="158" ht="15" hidden="1" thickTop="1" x14ac:dyDescent="0.2"/>
    <row r="159" ht="15" hidden="1" thickTop="1" x14ac:dyDescent="0.2"/>
    <row r="160" ht="15" hidden="1" thickTop="1" x14ac:dyDescent="0.2"/>
    <row r="161" ht="15" hidden="1" thickTop="1" x14ac:dyDescent="0.2"/>
    <row r="162" ht="15" hidden="1" thickTop="1" x14ac:dyDescent="0.2"/>
    <row r="163" ht="15" hidden="1" thickTop="1" x14ac:dyDescent="0.2"/>
    <row r="164" ht="15" hidden="1" thickTop="1" x14ac:dyDescent="0.2"/>
    <row r="165" ht="15" hidden="1" thickTop="1" x14ac:dyDescent="0.2"/>
    <row r="166" ht="15" hidden="1" thickTop="1" x14ac:dyDescent="0.2"/>
    <row r="167" ht="15" hidden="1" thickTop="1" x14ac:dyDescent="0.2"/>
    <row r="168" ht="15" hidden="1" thickTop="1" x14ac:dyDescent="0.2"/>
    <row r="169" ht="15" hidden="1" thickTop="1" x14ac:dyDescent="0.2"/>
    <row r="170" ht="15" hidden="1" thickTop="1" x14ac:dyDescent="0.2"/>
    <row r="171" ht="15" hidden="1" thickTop="1" x14ac:dyDescent="0.2"/>
    <row r="172" ht="15" hidden="1" thickTop="1" x14ac:dyDescent="0.2"/>
    <row r="173" ht="15" hidden="1" thickTop="1" x14ac:dyDescent="0.2"/>
    <row r="174" ht="15" hidden="1" thickTop="1" x14ac:dyDescent="0.2"/>
    <row r="175" ht="15" hidden="1" thickTop="1" x14ac:dyDescent="0.2"/>
    <row r="176" ht="15" hidden="1" thickTop="1" x14ac:dyDescent="0.2"/>
    <row r="177" ht="15" hidden="1" thickTop="1" x14ac:dyDescent="0.2"/>
    <row r="178" ht="15" hidden="1" thickTop="1" x14ac:dyDescent="0.2"/>
    <row r="179" ht="15" hidden="1" thickTop="1" x14ac:dyDescent="0.2"/>
    <row r="180" ht="15" hidden="1" thickTop="1" x14ac:dyDescent="0.2"/>
    <row r="181" ht="15" hidden="1" thickTop="1" x14ac:dyDescent="0.2"/>
    <row r="182" ht="15" hidden="1" thickTop="1" x14ac:dyDescent="0.2"/>
    <row r="183" ht="15" hidden="1" thickTop="1" x14ac:dyDescent="0.2"/>
    <row r="184" ht="15" hidden="1" thickTop="1" x14ac:dyDescent="0.2"/>
    <row r="185" ht="15" hidden="1" thickTop="1" x14ac:dyDescent="0.2"/>
    <row r="186" ht="15" hidden="1" thickTop="1" x14ac:dyDescent="0.2"/>
    <row r="187" ht="15" hidden="1" thickTop="1" x14ac:dyDescent="0.2"/>
    <row r="188" ht="15" hidden="1" thickTop="1" x14ac:dyDescent="0.2"/>
    <row r="189" ht="15" hidden="1" thickTop="1" x14ac:dyDescent="0.2"/>
    <row r="190" ht="15" hidden="1" thickTop="1" x14ac:dyDescent="0.2"/>
    <row r="191" ht="15" hidden="1" thickTop="1" x14ac:dyDescent="0.2"/>
    <row r="192" ht="15" hidden="1" thickTop="1" x14ac:dyDescent="0.2"/>
    <row r="193" ht="15" hidden="1" thickTop="1" x14ac:dyDescent="0.2"/>
    <row r="194" ht="15" hidden="1" thickTop="1" x14ac:dyDescent="0.2"/>
    <row r="195" ht="15" hidden="1" thickTop="1" x14ac:dyDescent="0.2"/>
    <row r="196" ht="15" hidden="1" thickTop="1" x14ac:dyDescent="0.2"/>
    <row r="197" ht="15" hidden="1" thickTop="1" x14ac:dyDescent="0.2"/>
    <row r="198" ht="15" hidden="1" thickTop="1" x14ac:dyDescent="0.2"/>
    <row r="199" ht="15" hidden="1" thickTop="1" x14ac:dyDescent="0.2"/>
    <row r="200" ht="15" hidden="1" thickTop="1" x14ac:dyDescent="0.2"/>
    <row r="201" ht="15" hidden="1" thickTop="1" x14ac:dyDescent="0.2"/>
    <row r="202" ht="15" hidden="1" thickTop="1" x14ac:dyDescent="0.2"/>
    <row r="203" ht="15" hidden="1" thickTop="1" x14ac:dyDescent="0.2"/>
    <row r="204" ht="15" hidden="1" thickTop="1" x14ac:dyDescent="0.2"/>
    <row r="205" ht="15" hidden="1" thickTop="1" x14ac:dyDescent="0.2"/>
    <row r="206" ht="15" hidden="1" thickTop="1" x14ac:dyDescent="0.2"/>
    <row r="207" ht="15" hidden="1" thickTop="1" x14ac:dyDescent="0.2"/>
    <row r="208" ht="15" hidden="1" thickTop="1" x14ac:dyDescent="0.2"/>
    <row r="209" ht="15" hidden="1" thickTop="1" x14ac:dyDescent="0.2"/>
    <row r="210" ht="15" hidden="1" thickTop="1" x14ac:dyDescent="0.2"/>
    <row r="211" ht="15" hidden="1" thickTop="1" x14ac:dyDescent="0.2"/>
    <row r="212" ht="15" hidden="1" thickTop="1" x14ac:dyDescent="0.2"/>
    <row r="213" ht="15" hidden="1" thickTop="1" x14ac:dyDescent="0.2"/>
    <row r="214" ht="15" hidden="1" thickTop="1" x14ac:dyDescent="0.2"/>
    <row r="215" ht="15" hidden="1" thickTop="1" x14ac:dyDescent="0.2"/>
    <row r="216" ht="15" hidden="1" thickTop="1" x14ac:dyDescent="0.2"/>
    <row r="217" ht="15" hidden="1" thickTop="1" x14ac:dyDescent="0.2"/>
    <row r="218" ht="15" hidden="1" thickTop="1" x14ac:dyDescent="0.2"/>
  </sheetData>
  <sheetProtection algorithmName="SHA-512" hashValue="8Oczu8P6XmONHl8aiAOMzqcZB4CKGci7bNaXmSbKrUGzF96nqCy7tHYN8zq4tH5TF7QWyXXHdyCmlp1q06daHA==" saltValue="mO/8Uo29/QYqNq8wgCv8bg==" spinCount="100000" sheet="1" objects="1" scenarios="1"/>
  <mergeCells count="184">
    <mergeCell ref="A13:M13"/>
    <mergeCell ref="C15:E15"/>
    <mergeCell ref="C16:E16"/>
    <mergeCell ref="C17:E17"/>
    <mergeCell ref="C18:E18"/>
    <mergeCell ref="A21:M21"/>
    <mergeCell ref="A1:M1"/>
    <mergeCell ref="A3:M3"/>
    <mergeCell ref="A4:M4"/>
    <mergeCell ref="A5:M5"/>
    <mergeCell ref="A6:M6"/>
    <mergeCell ref="A8:M8"/>
    <mergeCell ref="A26:M26"/>
    <mergeCell ref="C28:E29"/>
    <mergeCell ref="F28:G29"/>
    <mergeCell ref="H28:I29"/>
    <mergeCell ref="J28:K29"/>
    <mergeCell ref="C30:E30"/>
    <mergeCell ref="F30:G30"/>
    <mergeCell ref="H30:I30"/>
    <mergeCell ref="J30:K30"/>
    <mergeCell ref="C31:E31"/>
    <mergeCell ref="F31:G31"/>
    <mergeCell ref="H31:I31"/>
    <mergeCell ref="J31:K31"/>
    <mergeCell ref="A34:M34"/>
    <mergeCell ref="C36:E37"/>
    <mergeCell ref="F36:G37"/>
    <mergeCell ref="H36:I37"/>
    <mergeCell ref="J36:K37"/>
    <mergeCell ref="L36:M37"/>
    <mergeCell ref="C38:E38"/>
    <mergeCell ref="F38:G38"/>
    <mergeCell ref="H38:I38"/>
    <mergeCell ref="J38:K38"/>
    <mergeCell ref="L38:M38"/>
    <mergeCell ref="C39:E39"/>
    <mergeCell ref="F39:G39"/>
    <mergeCell ref="H39:I39"/>
    <mergeCell ref="J39:K39"/>
    <mergeCell ref="L39:M39"/>
    <mergeCell ref="J42:K42"/>
    <mergeCell ref="L42:M42"/>
    <mergeCell ref="A44:M44"/>
    <mergeCell ref="C40:E40"/>
    <mergeCell ref="F40:G40"/>
    <mergeCell ref="H40:I40"/>
    <mergeCell ref="J40:K40"/>
    <mergeCell ref="L40:M40"/>
    <mergeCell ref="C41:E41"/>
    <mergeCell ref="F41:G41"/>
    <mergeCell ref="H41:I41"/>
    <mergeCell ref="J41:K41"/>
    <mergeCell ref="L41:M41"/>
    <mergeCell ref="C46:E46"/>
    <mergeCell ref="C47:E47"/>
    <mergeCell ref="C48:E48"/>
    <mergeCell ref="C49:E49"/>
    <mergeCell ref="C50:E50"/>
    <mergeCell ref="C51:E51"/>
    <mergeCell ref="C42:E42"/>
    <mergeCell ref="F42:G42"/>
    <mergeCell ref="H42:I42"/>
    <mergeCell ref="C60:E60"/>
    <mergeCell ref="F60:G60"/>
    <mergeCell ref="H60:I60"/>
    <mergeCell ref="C61:E61"/>
    <mergeCell ref="F61:G61"/>
    <mergeCell ref="H61:I61"/>
    <mergeCell ref="A53:M53"/>
    <mergeCell ref="F55:G55"/>
    <mergeCell ref="H55:I55"/>
    <mergeCell ref="F56:G56"/>
    <mergeCell ref="H56:I56"/>
    <mergeCell ref="A58:M58"/>
    <mergeCell ref="C64:E64"/>
    <mergeCell ref="F64:G64"/>
    <mergeCell ref="H64:I64"/>
    <mergeCell ref="A66:M66"/>
    <mergeCell ref="D68:H68"/>
    <mergeCell ref="D69:H69"/>
    <mergeCell ref="C62:E62"/>
    <mergeCell ref="F62:G62"/>
    <mergeCell ref="H62:I62"/>
    <mergeCell ref="C63:E63"/>
    <mergeCell ref="F63:G63"/>
    <mergeCell ref="H63:I63"/>
    <mergeCell ref="D76:H76"/>
    <mergeCell ref="A78:N78"/>
    <mergeCell ref="A80:M80"/>
    <mergeCell ref="C82:E83"/>
    <mergeCell ref="F82:G83"/>
    <mergeCell ref="H82:I83"/>
    <mergeCell ref="J82:K83"/>
    <mergeCell ref="L82:M83"/>
    <mergeCell ref="D70:H70"/>
    <mergeCell ref="D71:H71"/>
    <mergeCell ref="D72:H72"/>
    <mergeCell ref="D73:H73"/>
    <mergeCell ref="D74:H74"/>
    <mergeCell ref="D75:H75"/>
    <mergeCell ref="C84:E84"/>
    <mergeCell ref="F84:G84"/>
    <mergeCell ref="H84:I84"/>
    <mergeCell ref="J84:K84"/>
    <mergeCell ref="L84:M84"/>
    <mergeCell ref="C85:E85"/>
    <mergeCell ref="F85:G85"/>
    <mergeCell ref="H85:I85"/>
    <mergeCell ref="J85:K85"/>
    <mergeCell ref="L85:M85"/>
    <mergeCell ref="A89:M89"/>
    <mergeCell ref="C91:E92"/>
    <mergeCell ref="F91:G92"/>
    <mergeCell ref="H91:I92"/>
    <mergeCell ref="J91:K92"/>
    <mergeCell ref="L91:M92"/>
    <mergeCell ref="C86:E86"/>
    <mergeCell ref="F86:G86"/>
    <mergeCell ref="H86:I86"/>
    <mergeCell ref="J86:K86"/>
    <mergeCell ref="L86:M86"/>
    <mergeCell ref="C87:E87"/>
    <mergeCell ref="F87:G87"/>
    <mergeCell ref="H87:I87"/>
    <mergeCell ref="J87:K87"/>
    <mergeCell ref="L87:M87"/>
    <mergeCell ref="C93:E93"/>
    <mergeCell ref="F93:G93"/>
    <mergeCell ref="H93:I93"/>
    <mergeCell ref="J93:K93"/>
    <mergeCell ref="L93:M93"/>
    <mergeCell ref="C94:E94"/>
    <mergeCell ref="F94:G94"/>
    <mergeCell ref="H94:I94"/>
    <mergeCell ref="J94:K94"/>
    <mergeCell ref="L94:M94"/>
    <mergeCell ref="C97:E97"/>
    <mergeCell ref="F97:G97"/>
    <mergeCell ref="H97:I97"/>
    <mergeCell ref="J97:K97"/>
    <mergeCell ref="L97:M97"/>
    <mergeCell ref="A99:M99"/>
    <mergeCell ref="C95:E95"/>
    <mergeCell ref="F95:G95"/>
    <mergeCell ref="H95:I95"/>
    <mergeCell ref="J95:K95"/>
    <mergeCell ref="L95:M95"/>
    <mergeCell ref="C96:E96"/>
    <mergeCell ref="F96:G96"/>
    <mergeCell ref="H96:I96"/>
    <mergeCell ref="J96:K96"/>
    <mergeCell ref="L96:M96"/>
    <mergeCell ref="C101:E102"/>
    <mergeCell ref="F101:G102"/>
    <mergeCell ref="H101:I102"/>
    <mergeCell ref="J101:K102"/>
    <mergeCell ref="L101:M102"/>
    <mergeCell ref="C103:E103"/>
    <mergeCell ref="F103:G103"/>
    <mergeCell ref="H103:I103"/>
    <mergeCell ref="J103:K103"/>
    <mergeCell ref="L103:M103"/>
    <mergeCell ref="C104:E104"/>
    <mergeCell ref="F104:G104"/>
    <mergeCell ref="H104:I104"/>
    <mergeCell ref="J104:K104"/>
    <mergeCell ref="L104:M104"/>
    <mergeCell ref="C105:E105"/>
    <mergeCell ref="F105:G105"/>
    <mergeCell ref="H105:I105"/>
    <mergeCell ref="J105:K105"/>
    <mergeCell ref="L105:M105"/>
    <mergeCell ref="A109:M109"/>
    <mergeCell ref="C106:E106"/>
    <mergeCell ref="F106:G106"/>
    <mergeCell ref="H106:I106"/>
    <mergeCell ref="J106:K106"/>
    <mergeCell ref="L106:M106"/>
    <mergeCell ref="C107:E107"/>
    <mergeCell ref="F107:G107"/>
    <mergeCell ref="H107:I107"/>
    <mergeCell ref="J107:K107"/>
    <mergeCell ref="L107:M107"/>
  </mergeCells>
  <conditionalFormatting sqref="A26 A27:L31">
    <cfRule type="expression" dxfId="7" priority="3">
      <formula>AND($G$24=TRUE,$G$23=FALSE)</formula>
    </cfRule>
  </conditionalFormatting>
  <conditionalFormatting sqref="A13:M18">
    <cfRule type="expression" dxfId="6" priority="4">
      <formula>AND($G$11=TRUE,$G$10=FALSE)</formula>
    </cfRule>
  </conditionalFormatting>
  <conditionalFormatting sqref="C46:H46">
    <cfRule type="expression" dxfId="5" priority="2">
      <formula>AND($G$11=TRUE,$G$10=FALSE)</formula>
    </cfRule>
  </conditionalFormatting>
  <conditionalFormatting sqref="F10">
    <cfRule type="expression" dxfId="4" priority="8">
      <formula>AND($G$11=TRUE,$G$10=FALSE)</formula>
    </cfRule>
  </conditionalFormatting>
  <conditionalFormatting sqref="F11">
    <cfRule type="expression" dxfId="3" priority="5">
      <formula>AND($G$10=TRUE,$G$11=FALSE)</formula>
    </cfRule>
  </conditionalFormatting>
  <conditionalFormatting sqref="F23">
    <cfRule type="expression" dxfId="2" priority="6">
      <formula>AND($G$24=TRUE,$G$23=FALSE)</formula>
    </cfRule>
  </conditionalFormatting>
  <conditionalFormatting sqref="F24">
    <cfRule type="expression" dxfId="1" priority="7">
      <formula>AND($G$23=TRUE,$G$24=FALSE)</formula>
    </cfRule>
  </conditionalFormatting>
  <conditionalFormatting sqref="F47:H51">
    <cfRule type="expression" dxfId="0" priority="1">
      <formula>AND($G$11=TRUE,$G$10=FALSE)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6</xdr:col>
                    <xdr:colOff>95250</xdr:colOff>
                    <xdr:row>8</xdr:row>
                    <xdr:rowOff>161925</xdr:rowOff>
                  </from>
                  <to>
                    <xdr:col>6</xdr:col>
                    <xdr:colOff>361950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6</xdr:col>
                    <xdr:colOff>95250</xdr:colOff>
                    <xdr:row>10</xdr:row>
                    <xdr:rowOff>19050</xdr:rowOff>
                  </from>
                  <to>
                    <xdr:col>6</xdr:col>
                    <xdr:colOff>361950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5</xdr:col>
                    <xdr:colOff>304800</xdr:colOff>
                    <xdr:row>14</xdr:row>
                    <xdr:rowOff>200025</xdr:rowOff>
                  </from>
                  <to>
                    <xdr:col>5</xdr:col>
                    <xdr:colOff>533400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5</xdr:col>
                    <xdr:colOff>304800</xdr:colOff>
                    <xdr:row>15</xdr:row>
                    <xdr:rowOff>200025</xdr:rowOff>
                  </from>
                  <to>
                    <xdr:col>5</xdr:col>
                    <xdr:colOff>533400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5</xdr:col>
                    <xdr:colOff>304800</xdr:colOff>
                    <xdr:row>16</xdr:row>
                    <xdr:rowOff>209550</xdr:rowOff>
                  </from>
                  <to>
                    <xdr:col>5</xdr:col>
                    <xdr:colOff>533400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6</xdr:col>
                    <xdr:colOff>285750</xdr:colOff>
                    <xdr:row>14</xdr:row>
                    <xdr:rowOff>200025</xdr:rowOff>
                  </from>
                  <to>
                    <xdr:col>6</xdr:col>
                    <xdr:colOff>552450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6</xdr:col>
                    <xdr:colOff>285750</xdr:colOff>
                    <xdr:row>15</xdr:row>
                    <xdr:rowOff>209550</xdr:rowOff>
                  </from>
                  <to>
                    <xdr:col>6</xdr:col>
                    <xdr:colOff>552450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6</xdr:col>
                    <xdr:colOff>285750</xdr:colOff>
                    <xdr:row>16</xdr:row>
                    <xdr:rowOff>209550</xdr:rowOff>
                  </from>
                  <to>
                    <xdr:col>6</xdr:col>
                    <xdr:colOff>552450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6</xdr:col>
                    <xdr:colOff>95250</xdr:colOff>
                    <xdr:row>21</xdr:row>
                    <xdr:rowOff>133350</xdr:rowOff>
                  </from>
                  <to>
                    <xdr:col>6</xdr:col>
                    <xdr:colOff>361950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6</xdr:col>
                    <xdr:colOff>95250</xdr:colOff>
                    <xdr:row>23</xdr:row>
                    <xdr:rowOff>0</xdr:rowOff>
                  </from>
                  <to>
                    <xdr:col>6</xdr:col>
                    <xdr:colOff>361950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5</xdr:col>
                    <xdr:colOff>704850</xdr:colOff>
                    <xdr:row>28</xdr:row>
                    <xdr:rowOff>161925</xdr:rowOff>
                  </from>
                  <to>
                    <xdr:col>6</xdr:col>
                    <xdr:colOff>228600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5</xdr:col>
                    <xdr:colOff>704850</xdr:colOff>
                    <xdr:row>29</xdr:row>
                    <xdr:rowOff>171450</xdr:rowOff>
                  </from>
                  <to>
                    <xdr:col>6</xdr:col>
                    <xdr:colOff>228600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7</xdr:col>
                    <xdr:colOff>704850</xdr:colOff>
                    <xdr:row>29</xdr:row>
                    <xdr:rowOff>171450</xdr:rowOff>
                  </from>
                  <to>
                    <xdr:col>8</xdr:col>
                    <xdr:colOff>238125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7</xdr:col>
                    <xdr:colOff>704850</xdr:colOff>
                    <xdr:row>28</xdr:row>
                    <xdr:rowOff>161925</xdr:rowOff>
                  </from>
                  <to>
                    <xdr:col>8</xdr:col>
                    <xdr:colOff>238125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9</xdr:col>
                    <xdr:colOff>704850</xdr:colOff>
                    <xdr:row>29</xdr:row>
                    <xdr:rowOff>190500</xdr:rowOff>
                  </from>
                  <to>
                    <xdr:col>10</xdr:col>
                    <xdr:colOff>228600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9</xdr:col>
                    <xdr:colOff>704850</xdr:colOff>
                    <xdr:row>28</xdr:row>
                    <xdr:rowOff>161925</xdr:rowOff>
                  </from>
                  <to>
                    <xdr:col>10</xdr:col>
                    <xdr:colOff>228600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5</xdr:col>
                    <xdr:colOff>704850</xdr:colOff>
                    <xdr:row>36</xdr:row>
                    <xdr:rowOff>190500</xdr:rowOff>
                  </from>
                  <to>
                    <xdr:col>6</xdr:col>
                    <xdr:colOff>304800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5</xdr:col>
                    <xdr:colOff>704850</xdr:colOff>
                    <xdr:row>39</xdr:row>
                    <xdr:rowOff>171450</xdr:rowOff>
                  </from>
                  <to>
                    <xdr:col>6</xdr:col>
                    <xdr:colOff>304800</xdr:colOff>
                    <xdr:row>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5</xdr:col>
                    <xdr:colOff>704850</xdr:colOff>
                    <xdr:row>40</xdr:row>
                    <xdr:rowOff>171450</xdr:rowOff>
                  </from>
                  <to>
                    <xdr:col>6</xdr:col>
                    <xdr:colOff>323850</xdr:colOff>
                    <xdr:row>42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5</xdr:col>
                    <xdr:colOff>704850</xdr:colOff>
                    <xdr:row>38</xdr:row>
                    <xdr:rowOff>171450</xdr:rowOff>
                  </from>
                  <to>
                    <xdr:col>6</xdr:col>
                    <xdr:colOff>323850</xdr:colOff>
                    <xdr:row>40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>
                  <from>
                    <xdr:col>5</xdr:col>
                    <xdr:colOff>704850</xdr:colOff>
                    <xdr:row>37</xdr:row>
                    <xdr:rowOff>171450</xdr:rowOff>
                  </from>
                  <to>
                    <xdr:col>6</xdr:col>
                    <xdr:colOff>304800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Fill="0" autoLine="0" autoPict="0">
                <anchor moveWithCells="1">
                  <from>
                    <xdr:col>7</xdr:col>
                    <xdr:colOff>685800</xdr:colOff>
                    <xdr:row>36</xdr:row>
                    <xdr:rowOff>190500</xdr:rowOff>
                  </from>
                  <to>
                    <xdr:col>8</xdr:col>
                    <xdr:colOff>304800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Fill="0" autoLine="0" autoPict="0">
                <anchor moveWithCells="1">
                  <from>
                    <xdr:col>7</xdr:col>
                    <xdr:colOff>685800</xdr:colOff>
                    <xdr:row>37</xdr:row>
                    <xdr:rowOff>171450</xdr:rowOff>
                  </from>
                  <to>
                    <xdr:col>8</xdr:col>
                    <xdr:colOff>304800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Fill="0" autoLine="0" autoPict="0">
                <anchor moveWithCells="1">
                  <from>
                    <xdr:col>7</xdr:col>
                    <xdr:colOff>685800</xdr:colOff>
                    <xdr:row>38</xdr:row>
                    <xdr:rowOff>171450</xdr:rowOff>
                  </from>
                  <to>
                    <xdr:col>8</xdr:col>
                    <xdr:colOff>314325</xdr:colOff>
                    <xdr:row>40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Fill="0" autoLine="0" autoPict="0">
                <anchor moveWithCells="1">
                  <from>
                    <xdr:col>7</xdr:col>
                    <xdr:colOff>685800</xdr:colOff>
                    <xdr:row>39</xdr:row>
                    <xdr:rowOff>171450</xdr:rowOff>
                  </from>
                  <to>
                    <xdr:col>8</xdr:col>
                    <xdr:colOff>314325</xdr:colOff>
                    <xdr:row>41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Fill="0" autoLine="0" autoPict="0">
                <anchor moveWithCells="1">
                  <from>
                    <xdr:col>7</xdr:col>
                    <xdr:colOff>685800</xdr:colOff>
                    <xdr:row>40</xdr:row>
                    <xdr:rowOff>171450</xdr:rowOff>
                  </from>
                  <to>
                    <xdr:col>8</xdr:col>
                    <xdr:colOff>314325</xdr:colOff>
                    <xdr:row>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Fill="0" autoLine="0" autoPict="0">
                <anchor moveWithCells="1">
                  <from>
                    <xdr:col>9</xdr:col>
                    <xdr:colOff>704850</xdr:colOff>
                    <xdr:row>36</xdr:row>
                    <xdr:rowOff>209550</xdr:rowOff>
                  </from>
                  <to>
                    <xdr:col>10</xdr:col>
                    <xdr:colOff>304800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Fill="0" autoLine="0" autoPict="0">
                <anchor moveWithCells="1">
                  <from>
                    <xdr:col>9</xdr:col>
                    <xdr:colOff>704850</xdr:colOff>
                    <xdr:row>37</xdr:row>
                    <xdr:rowOff>171450</xdr:rowOff>
                  </from>
                  <to>
                    <xdr:col>10</xdr:col>
                    <xdr:colOff>304800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Fill="0" autoLine="0" autoPict="0">
                <anchor moveWithCells="1">
                  <from>
                    <xdr:col>9</xdr:col>
                    <xdr:colOff>704850</xdr:colOff>
                    <xdr:row>38</xdr:row>
                    <xdr:rowOff>171450</xdr:rowOff>
                  </from>
                  <to>
                    <xdr:col>10</xdr:col>
                    <xdr:colOff>304800</xdr:colOff>
                    <xdr:row>40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Fill="0" autoLine="0" autoPict="0">
                <anchor moveWithCells="1">
                  <from>
                    <xdr:col>9</xdr:col>
                    <xdr:colOff>704850</xdr:colOff>
                    <xdr:row>39</xdr:row>
                    <xdr:rowOff>171450</xdr:rowOff>
                  </from>
                  <to>
                    <xdr:col>10</xdr:col>
                    <xdr:colOff>304800</xdr:colOff>
                    <xdr:row>41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Fill="0" autoLine="0" autoPict="0">
                <anchor moveWithCells="1">
                  <from>
                    <xdr:col>9</xdr:col>
                    <xdr:colOff>704850</xdr:colOff>
                    <xdr:row>40</xdr:row>
                    <xdr:rowOff>171450</xdr:rowOff>
                  </from>
                  <to>
                    <xdr:col>10</xdr:col>
                    <xdr:colOff>304800</xdr:colOff>
                    <xdr:row>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Fill="0" autoLine="0" autoPict="0">
                <anchor moveWithCells="1">
                  <from>
                    <xdr:col>11</xdr:col>
                    <xdr:colOff>704850</xdr:colOff>
                    <xdr:row>36</xdr:row>
                    <xdr:rowOff>209550</xdr:rowOff>
                  </from>
                  <to>
                    <xdr:col>12</xdr:col>
                    <xdr:colOff>304800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Fill="0" autoLine="0" autoPict="0">
                <anchor moveWithCells="1">
                  <from>
                    <xdr:col>11</xdr:col>
                    <xdr:colOff>704850</xdr:colOff>
                    <xdr:row>37</xdr:row>
                    <xdr:rowOff>180975</xdr:rowOff>
                  </from>
                  <to>
                    <xdr:col>12</xdr:col>
                    <xdr:colOff>304800</xdr:colOff>
                    <xdr:row>39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Fill="0" autoLine="0" autoPict="0">
                <anchor moveWithCells="1">
                  <from>
                    <xdr:col>11</xdr:col>
                    <xdr:colOff>704850</xdr:colOff>
                    <xdr:row>38</xdr:row>
                    <xdr:rowOff>171450</xdr:rowOff>
                  </from>
                  <to>
                    <xdr:col>12</xdr:col>
                    <xdr:colOff>304800</xdr:colOff>
                    <xdr:row>40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Fill="0" autoLine="0" autoPict="0">
                <anchor moveWithCells="1">
                  <from>
                    <xdr:col>11</xdr:col>
                    <xdr:colOff>704850</xdr:colOff>
                    <xdr:row>39</xdr:row>
                    <xdr:rowOff>171450</xdr:rowOff>
                  </from>
                  <to>
                    <xdr:col>12</xdr:col>
                    <xdr:colOff>304800</xdr:colOff>
                    <xdr:row>41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Fill="0" autoLine="0" autoPict="0">
                <anchor moveWithCells="1">
                  <from>
                    <xdr:col>11</xdr:col>
                    <xdr:colOff>704850</xdr:colOff>
                    <xdr:row>40</xdr:row>
                    <xdr:rowOff>171450</xdr:rowOff>
                  </from>
                  <to>
                    <xdr:col>12</xdr:col>
                    <xdr:colOff>304800</xdr:colOff>
                    <xdr:row>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Fill="0" autoLine="0" autoPict="0">
                <anchor moveWithCells="1">
                  <from>
                    <xdr:col>5</xdr:col>
                    <xdr:colOff>304800</xdr:colOff>
                    <xdr:row>45</xdr:row>
                    <xdr:rowOff>209550</xdr:rowOff>
                  </from>
                  <to>
                    <xdr:col>5</xdr:col>
                    <xdr:colOff>533400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Fill="0" autoLine="0" autoPict="0">
                <anchor moveWithCells="1">
                  <from>
                    <xdr:col>5</xdr:col>
                    <xdr:colOff>304800</xdr:colOff>
                    <xdr:row>46</xdr:row>
                    <xdr:rowOff>200025</xdr:rowOff>
                  </from>
                  <to>
                    <xdr:col>5</xdr:col>
                    <xdr:colOff>533400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Fill="0" autoLine="0" autoPict="0">
                <anchor moveWithCells="1">
                  <from>
                    <xdr:col>5</xdr:col>
                    <xdr:colOff>304800</xdr:colOff>
                    <xdr:row>47</xdr:row>
                    <xdr:rowOff>209550</xdr:rowOff>
                  </from>
                  <to>
                    <xdr:col>5</xdr:col>
                    <xdr:colOff>533400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Fill="0" autoLine="0" autoPict="0">
                <anchor moveWithCells="1">
                  <from>
                    <xdr:col>6</xdr:col>
                    <xdr:colOff>285750</xdr:colOff>
                    <xdr:row>45</xdr:row>
                    <xdr:rowOff>209550</xdr:rowOff>
                  </from>
                  <to>
                    <xdr:col>6</xdr:col>
                    <xdr:colOff>552450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Fill="0" autoLine="0" autoPict="0">
                <anchor moveWithCells="1">
                  <from>
                    <xdr:col>6</xdr:col>
                    <xdr:colOff>285750</xdr:colOff>
                    <xdr:row>46</xdr:row>
                    <xdr:rowOff>209550</xdr:rowOff>
                  </from>
                  <to>
                    <xdr:col>6</xdr:col>
                    <xdr:colOff>552450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Fill="0" autoLine="0" autoPict="0">
                <anchor moveWithCells="1">
                  <from>
                    <xdr:col>6</xdr:col>
                    <xdr:colOff>285750</xdr:colOff>
                    <xdr:row>47</xdr:row>
                    <xdr:rowOff>209550</xdr:rowOff>
                  </from>
                  <to>
                    <xdr:col>6</xdr:col>
                    <xdr:colOff>552450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Fill="0" autoLine="0" autoPict="0">
                <anchor moveWithCells="1">
                  <from>
                    <xdr:col>5</xdr:col>
                    <xdr:colOff>304800</xdr:colOff>
                    <xdr:row>48</xdr:row>
                    <xdr:rowOff>200025</xdr:rowOff>
                  </from>
                  <to>
                    <xdr:col>5</xdr:col>
                    <xdr:colOff>533400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Fill="0" autoLine="0" autoPict="0">
                <anchor moveWithCells="1">
                  <from>
                    <xdr:col>5</xdr:col>
                    <xdr:colOff>304800</xdr:colOff>
                    <xdr:row>49</xdr:row>
                    <xdr:rowOff>209550</xdr:rowOff>
                  </from>
                  <to>
                    <xdr:col>5</xdr:col>
                    <xdr:colOff>533400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Fill="0" autoLine="0" autoPict="0">
                <anchor moveWithCells="1">
                  <from>
                    <xdr:col>6</xdr:col>
                    <xdr:colOff>285750</xdr:colOff>
                    <xdr:row>48</xdr:row>
                    <xdr:rowOff>209550</xdr:rowOff>
                  </from>
                  <to>
                    <xdr:col>6</xdr:col>
                    <xdr:colOff>552450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Fill="0" autoLine="0" autoPict="0">
                <anchor moveWithCells="1">
                  <from>
                    <xdr:col>6</xdr:col>
                    <xdr:colOff>285750</xdr:colOff>
                    <xdr:row>49</xdr:row>
                    <xdr:rowOff>209550</xdr:rowOff>
                  </from>
                  <to>
                    <xdr:col>6</xdr:col>
                    <xdr:colOff>552450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Fill="0" autoLine="0" autoPict="0">
                <anchor moveWithCells="1">
                  <from>
                    <xdr:col>7</xdr:col>
                    <xdr:colOff>285750</xdr:colOff>
                    <xdr:row>45</xdr:row>
                    <xdr:rowOff>209550</xdr:rowOff>
                  </from>
                  <to>
                    <xdr:col>7</xdr:col>
                    <xdr:colOff>552450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Fill="0" autoLine="0" autoPict="0">
                <anchor moveWithCells="1">
                  <from>
                    <xdr:col>7</xdr:col>
                    <xdr:colOff>285750</xdr:colOff>
                    <xdr:row>46</xdr:row>
                    <xdr:rowOff>209550</xdr:rowOff>
                  </from>
                  <to>
                    <xdr:col>7</xdr:col>
                    <xdr:colOff>552450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Fill="0" autoLine="0" autoPict="0">
                <anchor moveWithCells="1">
                  <from>
                    <xdr:col>7</xdr:col>
                    <xdr:colOff>285750</xdr:colOff>
                    <xdr:row>47</xdr:row>
                    <xdr:rowOff>209550</xdr:rowOff>
                  </from>
                  <to>
                    <xdr:col>7</xdr:col>
                    <xdr:colOff>552450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Fill="0" autoLine="0" autoPict="0">
                <anchor moveWithCells="1">
                  <from>
                    <xdr:col>7</xdr:col>
                    <xdr:colOff>285750</xdr:colOff>
                    <xdr:row>48</xdr:row>
                    <xdr:rowOff>209550</xdr:rowOff>
                  </from>
                  <to>
                    <xdr:col>7</xdr:col>
                    <xdr:colOff>552450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Fill="0" autoLine="0" autoPict="0">
                <anchor moveWithCells="1">
                  <from>
                    <xdr:col>7</xdr:col>
                    <xdr:colOff>285750</xdr:colOff>
                    <xdr:row>49</xdr:row>
                    <xdr:rowOff>209550</xdr:rowOff>
                  </from>
                  <to>
                    <xdr:col>7</xdr:col>
                    <xdr:colOff>552450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Fill="0" autoLine="0" autoPict="0">
                <anchor moveWithCells="1">
                  <from>
                    <xdr:col>8</xdr:col>
                    <xdr:colOff>323850</xdr:colOff>
                    <xdr:row>66</xdr:row>
                    <xdr:rowOff>133350</xdr:rowOff>
                  </from>
                  <to>
                    <xdr:col>8</xdr:col>
                    <xdr:colOff>657225</xdr:colOff>
                    <xdr:row>68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Fill="0" autoLine="0" autoPict="0">
                <anchor moveWithCells="1">
                  <from>
                    <xdr:col>8</xdr:col>
                    <xdr:colOff>323850</xdr:colOff>
                    <xdr:row>67</xdr:row>
                    <xdr:rowOff>171450</xdr:rowOff>
                  </from>
                  <to>
                    <xdr:col>8</xdr:col>
                    <xdr:colOff>657225</xdr:colOff>
                    <xdr:row>69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Fill="0" autoLine="0" autoPict="0">
                <anchor moveWithCells="1">
                  <from>
                    <xdr:col>8</xdr:col>
                    <xdr:colOff>323850</xdr:colOff>
                    <xdr:row>68</xdr:row>
                    <xdr:rowOff>171450</xdr:rowOff>
                  </from>
                  <to>
                    <xdr:col>8</xdr:col>
                    <xdr:colOff>628650</xdr:colOff>
                    <xdr:row>70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Fill="0" autoLine="0" autoPict="0">
                <anchor moveWithCells="1">
                  <from>
                    <xdr:col>8</xdr:col>
                    <xdr:colOff>323850</xdr:colOff>
                    <xdr:row>69</xdr:row>
                    <xdr:rowOff>171450</xdr:rowOff>
                  </from>
                  <to>
                    <xdr:col>8</xdr:col>
                    <xdr:colOff>628650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Fill="0" autoLine="0" autoPict="0">
                <anchor moveWithCells="1">
                  <from>
                    <xdr:col>8</xdr:col>
                    <xdr:colOff>323850</xdr:colOff>
                    <xdr:row>70</xdr:row>
                    <xdr:rowOff>171450</xdr:rowOff>
                  </from>
                  <to>
                    <xdr:col>8</xdr:col>
                    <xdr:colOff>657225</xdr:colOff>
                    <xdr:row>72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Fill="0" autoLine="0" autoPict="0">
                <anchor moveWithCells="1">
                  <from>
                    <xdr:col>8</xdr:col>
                    <xdr:colOff>323850</xdr:colOff>
                    <xdr:row>71</xdr:row>
                    <xdr:rowOff>171450</xdr:rowOff>
                  </from>
                  <to>
                    <xdr:col>8</xdr:col>
                    <xdr:colOff>657225</xdr:colOff>
                    <xdr:row>73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Fill="0" autoLine="0" autoPict="0">
                <anchor moveWithCells="1">
                  <from>
                    <xdr:col>8</xdr:col>
                    <xdr:colOff>323850</xdr:colOff>
                    <xdr:row>72</xdr:row>
                    <xdr:rowOff>171450</xdr:rowOff>
                  </from>
                  <to>
                    <xdr:col>8</xdr:col>
                    <xdr:colOff>657225</xdr:colOff>
                    <xdr:row>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Fill="0" autoLine="0" autoPict="0">
                <anchor moveWithCells="1">
                  <from>
                    <xdr:col>8</xdr:col>
                    <xdr:colOff>323850</xdr:colOff>
                    <xdr:row>73</xdr:row>
                    <xdr:rowOff>171450</xdr:rowOff>
                  </from>
                  <to>
                    <xdr:col>8</xdr:col>
                    <xdr:colOff>657225</xdr:colOff>
                    <xdr:row>75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Fill="0" autoLine="0" autoPict="0">
                <anchor moveWithCells="1">
                  <from>
                    <xdr:col>8</xdr:col>
                    <xdr:colOff>323850</xdr:colOff>
                    <xdr:row>74</xdr:row>
                    <xdr:rowOff>171450</xdr:rowOff>
                  </from>
                  <to>
                    <xdr:col>8</xdr:col>
                    <xdr:colOff>657225</xdr:colOff>
                    <xdr:row>76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Fill="0" autoLine="0" autoPict="0">
                <anchor moveWithCells="1">
                  <from>
                    <xdr:col>5</xdr:col>
                    <xdr:colOff>752475</xdr:colOff>
                    <xdr:row>83</xdr:row>
                    <xdr:rowOff>47625</xdr:rowOff>
                  </from>
                  <to>
                    <xdr:col>6</xdr:col>
                    <xdr:colOff>333375</xdr:colOff>
                    <xdr:row>83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Fill="0" autoLine="0" autoPict="0">
                <anchor moveWithCells="1">
                  <from>
                    <xdr:col>5</xdr:col>
                    <xdr:colOff>771525</xdr:colOff>
                    <xdr:row>86</xdr:row>
                    <xdr:rowOff>38100</xdr:rowOff>
                  </from>
                  <to>
                    <xdr:col>6</xdr:col>
                    <xdr:colOff>361950</xdr:colOff>
                    <xdr:row>86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Fill="0" autoLine="0" autoPict="0">
                <anchor moveWithCells="1">
                  <from>
                    <xdr:col>5</xdr:col>
                    <xdr:colOff>771525</xdr:colOff>
                    <xdr:row>85</xdr:row>
                    <xdr:rowOff>28575</xdr:rowOff>
                  </from>
                  <to>
                    <xdr:col>6</xdr:col>
                    <xdr:colOff>371475</xdr:colOff>
                    <xdr:row>85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Fill="0" autoLine="0" autoPict="0">
                <anchor moveWithCells="1">
                  <from>
                    <xdr:col>5</xdr:col>
                    <xdr:colOff>762000</xdr:colOff>
                    <xdr:row>84</xdr:row>
                    <xdr:rowOff>28575</xdr:rowOff>
                  </from>
                  <to>
                    <xdr:col>6</xdr:col>
                    <xdr:colOff>361950</xdr:colOff>
                    <xdr:row>84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68" name="Check Box 65">
              <controlPr defaultSize="0" autoFill="0" autoLine="0" autoPict="0">
                <anchor moveWithCells="1">
                  <from>
                    <xdr:col>7</xdr:col>
                    <xdr:colOff>733425</xdr:colOff>
                    <xdr:row>83</xdr:row>
                    <xdr:rowOff>47625</xdr:rowOff>
                  </from>
                  <to>
                    <xdr:col>8</xdr:col>
                    <xdr:colOff>342900</xdr:colOff>
                    <xdr:row>83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69" name="Check Box 66">
              <controlPr defaultSize="0" autoFill="0" autoLine="0" autoPict="0">
                <anchor moveWithCells="1">
                  <from>
                    <xdr:col>7</xdr:col>
                    <xdr:colOff>742950</xdr:colOff>
                    <xdr:row>84</xdr:row>
                    <xdr:rowOff>28575</xdr:rowOff>
                  </from>
                  <to>
                    <xdr:col>8</xdr:col>
                    <xdr:colOff>371475</xdr:colOff>
                    <xdr:row>84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70" name="Check Box 67">
              <controlPr defaultSize="0" autoFill="0" autoLine="0" autoPict="0">
                <anchor moveWithCells="1">
                  <from>
                    <xdr:col>7</xdr:col>
                    <xdr:colOff>752475</xdr:colOff>
                    <xdr:row>85</xdr:row>
                    <xdr:rowOff>28575</xdr:rowOff>
                  </from>
                  <to>
                    <xdr:col>8</xdr:col>
                    <xdr:colOff>390525</xdr:colOff>
                    <xdr:row>85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71" name="Check Box 68">
              <controlPr defaultSize="0" autoFill="0" autoLine="0" autoPict="0">
                <anchor moveWithCells="1">
                  <from>
                    <xdr:col>7</xdr:col>
                    <xdr:colOff>752475</xdr:colOff>
                    <xdr:row>86</xdr:row>
                    <xdr:rowOff>38100</xdr:rowOff>
                  </from>
                  <to>
                    <xdr:col>8</xdr:col>
                    <xdr:colOff>390525</xdr:colOff>
                    <xdr:row>86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72" name="Check Box 69">
              <controlPr defaultSize="0" autoFill="0" autoLine="0" autoPict="0">
                <anchor moveWithCells="1">
                  <from>
                    <xdr:col>9</xdr:col>
                    <xdr:colOff>752475</xdr:colOff>
                    <xdr:row>83</xdr:row>
                    <xdr:rowOff>47625</xdr:rowOff>
                  </from>
                  <to>
                    <xdr:col>10</xdr:col>
                    <xdr:colOff>342900</xdr:colOff>
                    <xdr:row>83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73" name="Check Box 70">
              <controlPr defaultSize="0" autoFill="0" autoLine="0" autoPict="0">
                <anchor moveWithCells="1">
                  <from>
                    <xdr:col>9</xdr:col>
                    <xdr:colOff>762000</xdr:colOff>
                    <xdr:row>84</xdr:row>
                    <xdr:rowOff>28575</xdr:rowOff>
                  </from>
                  <to>
                    <xdr:col>10</xdr:col>
                    <xdr:colOff>361950</xdr:colOff>
                    <xdr:row>84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74" name="Check Box 71">
              <controlPr defaultSize="0" autoFill="0" autoLine="0" autoPict="0">
                <anchor moveWithCells="1">
                  <from>
                    <xdr:col>9</xdr:col>
                    <xdr:colOff>771525</xdr:colOff>
                    <xdr:row>85</xdr:row>
                    <xdr:rowOff>28575</xdr:rowOff>
                  </from>
                  <to>
                    <xdr:col>10</xdr:col>
                    <xdr:colOff>361950</xdr:colOff>
                    <xdr:row>85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75" name="Check Box 72">
              <controlPr defaultSize="0" autoFill="0" autoLine="0" autoPict="0">
                <anchor moveWithCells="1">
                  <from>
                    <xdr:col>9</xdr:col>
                    <xdr:colOff>771525</xdr:colOff>
                    <xdr:row>86</xdr:row>
                    <xdr:rowOff>38100</xdr:rowOff>
                  </from>
                  <to>
                    <xdr:col>10</xdr:col>
                    <xdr:colOff>361950</xdr:colOff>
                    <xdr:row>86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76" name="Check Box 73">
              <controlPr defaultSize="0" autoFill="0" autoLine="0" autoPict="0">
                <anchor moveWithCells="1">
                  <from>
                    <xdr:col>11</xdr:col>
                    <xdr:colOff>752475</xdr:colOff>
                    <xdr:row>83</xdr:row>
                    <xdr:rowOff>47625</xdr:rowOff>
                  </from>
                  <to>
                    <xdr:col>12</xdr:col>
                    <xdr:colOff>342900</xdr:colOff>
                    <xdr:row>83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77" name="Check Box 74">
              <controlPr defaultSize="0" autoFill="0" autoLine="0" autoPict="0">
                <anchor moveWithCells="1">
                  <from>
                    <xdr:col>11</xdr:col>
                    <xdr:colOff>762000</xdr:colOff>
                    <xdr:row>84</xdr:row>
                    <xdr:rowOff>38100</xdr:rowOff>
                  </from>
                  <to>
                    <xdr:col>12</xdr:col>
                    <xdr:colOff>361950</xdr:colOff>
                    <xdr:row>84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78" name="Check Box 75">
              <controlPr defaultSize="0" autoFill="0" autoLine="0" autoPict="0">
                <anchor moveWithCells="1">
                  <from>
                    <xdr:col>11</xdr:col>
                    <xdr:colOff>771525</xdr:colOff>
                    <xdr:row>85</xdr:row>
                    <xdr:rowOff>28575</xdr:rowOff>
                  </from>
                  <to>
                    <xdr:col>12</xdr:col>
                    <xdr:colOff>361950</xdr:colOff>
                    <xdr:row>85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79" name="Check Box 76">
              <controlPr defaultSize="0" autoFill="0" autoLine="0" autoPict="0">
                <anchor moveWithCells="1">
                  <from>
                    <xdr:col>11</xdr:col>
                    <xdr:colOff>771525</xdr:colOff>
                    <xdr:row>86</xdr:row>
                    <xdr:rowOff>38100</xdr:rowOff>
                  </from>
                  <to>
                    <xdr:col>12</xdr:col>
                    <xdr:colOff>361950</xdr:colOff>
                    <xdr:row>86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80" name="Check Box 77">
              <controlPr defaultSize="0" autoFill="0" autoLine="0" autoPict="0">
                <anchor moveWithCells="1">
                  <from>
                    <xdr:col>5</xdr:col>
                    <xdr:colOff>771525</xdr:colOff>
                    <xdr:row>91</xdr:row>
                    <xdr:rowOff>209550</xdr:rowOff>
                  </from>
                  <to>
                    <xdr:col>6</xdr:col>
                    <xdr:colOff>361950</xdr:colOff>
                    <xdr:row>93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81" name="Check Box 78">
              <controlPr defaultSize="0" autoFill="0" autoLine="0" autoPict="0">
                <anchor moveWithCells="1">
                  <from>
                    <xdr:col>5</xdr:col>
                    <xdr:colOff>771525</xdr:colOff>
                    <xdr:row>95</xdr:row>
                    <xdr:rowOff>171450</xdr:rowOff>
                  </from>
                  <to>
                    <xdr:col>6</xdr:col>
                    <xdr:colOff>361950</xdr:colOff>
                    <xdr:row>97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82" name="Check Box 79">
              <controlPr defaultSize="0" autoFill="0" autoLine="0" autoPict="0">
                <anchor moveWithCells="1">
                  <from>
                    <xdr:col>5</xdr:col>
                    <xdr:colOff>771525</xdr:colOff>
                    <xdr:row>94</xdr:row>
                    <xdr:rowOff>171450</xdr:rowOff>
                  </from>
                  <to>
                    <xdr:col>6</xdr:col>
                    <xdr:colOff>371475</xdr:colOff>
                    <xdr:row>96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83" name="Check Box 80">
              <controlPr defaultSize="0" autoFill="0" autoLine="0" autoPict="0">
                <anchor moveWithCells="1">
                  <from>
                    <xdr:col>5</xdr:col>
                    <xdr:colOff>771525</xdr:colOff>
                    <xdr:row>92</xdr:row>
                    <xdr:rowOff>171450</xdr:rowOff>
                  </from>
                  <to>
                    <xdr:col>6</xdr:col>
                    <xdr:colOff>361950</xdr:colOff>
                    <xdr:row>94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84" name="Check Box 81">
              <controlPr defaultSize="0" autoFill="0" autoLine="0" autoPict="0">
                <anchor moveWithCells="1">
                  <from>
                    <xdr:col>7</xdr:col>
                    <xdr:colOff>790575</xdr:colOff>
                    <xdr:row>91</xdr:row>
                    <xdr:rowOff>200025</xdr:rowOff>
                  </from>
                  <to>
                    <xdr:col>8</xdr:col>
                    <xdr:colOff>381000</xdr:colOff>
                    <xdr:row>93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85" name="Check Box 82">
              <controlPr defaultSize="0" autoFill="0" autoLine="0" autoPict="0">
                <anchor moveWithCells="1">
                  <from>
                    <xdr:col>7</xdr:col>
                    <xdr:colOff>790575</xdr:colOff>
                    <xdr:row>92</xdr:row>
                    <xdr:rowOff>171450</xdr:rowOff>
                  </from>
                  <to>
                    <xdr:col>8</xdr:col>
                    <xdr:colOff>381000</xdr:colOff>
                    <xdr:row>94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86" name="Check Box 83">
              <controlPr defaultSize="0" autoFill="0" autoLine="0" autoPict="0">
                <anchor moveWithCells="1">
                  <from>
                    <xdr:col>7</xdr:col>
                    <xdr:colOff>790575</xdr:colOff>
                    <xdr:row>94</xdr:row>
                    <xdr:rowOff>161925</xdr:rowOff>
                  </from>
                  <to>
                    <xdr:col>8</xdr:col>
                    <xdr:colOff>361950</xdr:colOff>
                    <xdr:row>96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87" name="Check Box 84">
              <controlPr defaultSize="0" autoFill="0" autoLine="0" autoPict="0">
                <anchor moveWithCells="1">
                  <from>
                    <xdr:col>7</xdr:col>
                    <xdr:colOff>790575</xdr:colOff>
                    <xdr:row>95</xdr:row>
                    <xdr:rowOff>161925</xdr:rowOff>
                  </from>
                  <to>
                    <xdr:col>8</xdr:col>
                    <xdr:colOff>361950</xdr:colOff>
                    <xdr:row>97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88" name="Check Box 85">
              <controlPr defaultSize="0" autoFill="0" autoLine="0" autoPict="0">
                <anchor moveWithCells="1">
                  <from>
                    <xdr:col>9</xdr:col>
                    <xdr:colOff>762000</xdr:colOff>
                    <xdr:row>91</xdr:row>
                    <xdr:rowOff>219075</xdr:rowOff>
                  </from>
                  <to>
                    <xdr:col>10</xdr:col>
                    <xdr:colOff>361950</xdr:colOff>
                    <xdr:row>93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89" name="Check Box 86">
              <controlPr defaultSize="0" autoFill="0" autoLine="0" autoPict="0">
                <anchor moveWithCells="1">
                  <from>
                    <xdr:col>9</xdr:col>
                    <xdr:colOff>762000</xdr:colOff>
                    <xdr:row>92</xdr:row>
                    <xdr:rowOff>180975</xdr:rowOff>
                  </from>
                  <to>
                    <xdr:col>10</xdr:col>
                    <xdr:colOff>361950</xdr:colOff>
                    <xdr:row>94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90" name="Check Box 87">
              <controlPr defaultSize="0" autoFill="0" autoLine="0" autoPict="0">
                <anchor moveWithCells="1">
                  <from>
                    <xdr:col>9</xdr:col>
                    <xdr:colOff>762000</xdr:colOff>
                    <xdr:row>94</xdr:row>
                    <xdr:rowOff>180975</xdr:rowOff>
                  </from>
                  <to>
                    <xdr:col>10</xdr:col>
                    <xdr:colOff>361950</xdr:colOff>
                    <xdr:row>96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91" name="Check Box 88">
              <controlPr defaultSize="0" autoFill="0" autoLine="0" autoPict="0">
                <anchor moveWithCells="1">
                  <from>
                    <xdr:col>9</xdr:col>
                    <xdr:colOff>762000</xdr:colOff>
                    <xdr:row>95</xdr:row>
                    <xdr:rowOff>171450</xdr:rowOff>
                  </from>
                  <to>
                    <xdr:col>10</xdr:col>
                    <xdr:colOff>361950</xdr:colOff>
                    <xdr:row>97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r:id="rId92" name="Check Box 89">
              <controlPr defaultSize="0" autoFill="0" autoLine="0" autoPict="0">
                <anchor moveWithCells="1">
                  <from>
                    <xdr:col>11</xdr:col>
                    <xdr:colOff>771525</xdr:colOff>
                    <xdr:row>91</xdr:row>
                    <xdr:rowOff>209550</xdr:rowOff>
                  </from>
                  <to>
                    <xdr:col>12</xdr:col>
                    <xdr:colOff>361950</xdr:colOff>
                    <xdr:row>93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93" name="Check Box 90">
              <controlPr defaultSize="0" autoFill="0" autoLine="0" autoPict="0">
                <anchor moveWithCells="1">
                  <from>
                    <xdr:col>11</xdr:col>
                    <xdr:colOff>771525</xdr:colOff>
                    <xdr:row>92</xdr:row>
                    <xdr:rowOff>190500</xdr:rowOff>
                  </from>
                  <to>
                    <xdr:col>12</xdr:col>
                    <xdr:colOff>361950</xdr:colOff>
                    <xdr:row>94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94" name="Check Box 91">
              <controlPr defaultSize="0" autoFill="0" autoLine="0" autoPict="0">
                <anchor moveWithCells="1">
                  <from>
                    <xdr:col>11</xdr:col>
                    <xdr:colOff>771525</xdr:colOff>
                    <xdr:row>94</xdr:row>
                    <xdr:rowOff>171450</xdr:rowOff>
                  </from>
                  <to>
                    <xdr:col>12</xdr:col>
                    <xdr:colOff>361950</xdr:colOff>
                    <xdr:row>96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95" name="Check Box 92">
              <controlPr defaultSize="0" autoFill="0" autoLine="0" autoPict="0">
                <anchor moveWithCells="1">
                  <from>
                    <xdr:col>11</xdr:col>
                    <xdr:colOff>771525</xdr:colOff>
                    <xdr:row>95</xdr:row>
                    <xdr:rowOff>171450</xdr:rowOff>
                  </from>
                  <to>
                    <xdr:col>12</xdr:col>
                    <xdr:colOff>361950</xdr:colOff>
                    <xdr:row>97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96" name="Check Box 93">
              <controlPr defaultSize="0" autoFill="0" autoLine="0" autoPict="0">
                <anchor moveWithCells="1">
                  <from>
                    <xdr:col>5</xdr:col>
                    <xdr:colOff>771525</xdr:colOff>
                    <xdr:row>93</xdr:row>
                    <xdr:rowOff>171450</xdr:rowOff>
                  </from>
                  <to>
                    <xdr:col>6</xdr:col>
                    <xdr:colOff>361950</xdr:colOff>
                    <xdr:row>95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r:id="rId97" name="Check Box 94">
              <controlPr defaultSize="0" autoFill="0" autoLine="0" autoPict="0">
                <anchor moveWithCells="1">
                  <from>
                    <xdr:col>7</xdr:col>
                    <xdr:colOff>790575</xdr:colOff>
                    <xdr:row>93</xdr:row>
                    <xdr:rowOff>161925</xdr:rowOff>
                  </from>
                  <to>
                    <xdr:col>8</xdr:col>
                    <xdr:colOff>371475</xdr:colOff>
                    <xdr:row>95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98" name="Check Box 95">
              <controlPr defaultSize="0" autoFill="0" autoLine="0" autoPict="0">
                <anchor moveWithCells="1">
                  <from>
                    <xdr:col>9</xdr:col>
                    <xdr:colOff>762000</xdr:colOff>
                    <xdr:row>93</xdr:row>
                    <xdr:rowOff>180975</xdr:rowOff>
                  </from>
                  <to>
                    <xdr:col>10</xdr:col>
                    <xdr:colOff>381000</xdr:colOff>
                    <xdr:row>95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r:id="rId99" name="Check Box 96">
              <controlPr defaultSize="0" autoFill="0" autoLine="0" autoPict="0">
                <anchor moveWithCells="1">
                  <from>
                    <xdr:col>11</xdr:col>
                    <xdr:colOff>771525</xdr:colOff>
                    <xdr:row>93</xdr:row>
                    <xdr:rowOff>180975</xdr:rowOff>
                  </from>
                  <to>
                    <xdr:col>12</xdr:col>
                    <xdr:colOff>361950</xdr:colOff>
                    <xdr:row>95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r:id="rId100" name="Check Box 97">
              <controlPr defaultSize="0" autoFill="0" autoLine="0" autoPict="0">
                <anchor moveWithCells="1">
                  <from>
                    <xdr:col>5</xdr:col>
                    <xdr:colOff>771525</xdr:colOff>
                    <xdr:row>101</xdr:row>
                    <xdr:rowOff>238125</xdr:rowOff>
                  </from>
                  <to>
                    <xdr:col>6</xdr:col>
                    <xdr:colOff>361950</xdr:colOff>
                    <xdr:row>103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r:id="rId101" name="Check Box 98">
              <controlPr defaultSize="0" autoFill="0" autoLine="0" autoPict="0">
                <anchor moveWithCells="1">
                  <from>
                    <xdr:col>5</xdr:col>
                    <xdr:colOff>771525</xdr:colOff>
                    <xdr:row>105</xdr:row>
                    <xdr:rowOff>171450</xdr:rowOff>
                  </from>
                  <to>
                    <xdr:col>6</xdr:col>
                    <xdr:colOff>361950</xdr:colOff>
                    <xdr:row>107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r:id="rId102" name="Check Box 99">
              <controlPr defaultSize="0" autoFill="0" autoLine="0" autoPict="0">
                <anchor moveWithCells="1">
                  <from>
                    <xdr:col>5</xdr:col>
                    <xdr:colOff>771525</xdr:colOff>
                    <xdr:row>104</xdr:row>
                    <xdr:rowOff>171450</xdr:rowOff>
                  </from>
                  <to>
                    <xdr:col>6</xdr:col>
                    <xdr:colOff>371475</xdr:colOff>
                    <xdr:row>106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r:id="rId103" name="Check Box 100">
              <controlPr defaultSize="0" autoFill="0" autoLine="0" autoPict="0">
                <anchor moveWithCells="1">
                  <from>
                    <xdr:col>5</xdr:col>
                    <xdr:colOff>771525</xdr:colOff>
                    <xdr:row>102</xdr:row>
                    <xdr:rowOff>171450</xdr:rowOff>
                  </from>
                  <to>
                    <xdr:col>6</xdr:col>
                    <xdr:colOff>361950</xdr:colOff>
                    <xdr:row>104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104" name="Check Box 101">
              <controlPr defaultSize="0" autoFill="0" autoLine="0" autoPict="0">
                <anchor moveWithCells="1">
                  <from>
                    <xdr:col>7</xdr:col>
                    <xdr:colOff>781050</xdr:colOff>
                    <xdr:row>101</xdr:row>
                    <xdr:rowOff>238125</xdr:rowOff>
                  </from>
                  <to>
                    <xdr:col>8</xdr:col>
                    <xdr:colOff>371475</xdr:colOff>
                    <xdr:row>103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r:id="rId105" name="Check Box 102">
              <controlPr defaultSize="0" autoFill="0" autoLine="0" autoPict="0">
                <anchor moveWithCells="1">
                  <from>
                    <xdr:col>7</xdr:col>
                    <xdr:colOff>781050</xdr:colOff>
                    <xdr:row>102</xdr:row>
                    <xdr:rowOff>171450</xdr:rowOff>
                  </from>
                  <to>
                    <xdr:col>8</xdr:col>
                    <xdr:colOff>371475</xdr:colOff>
                    <xdr:row>104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r:id="rId106" name="Check Box 103">
              <controlPr defaultSize="0" autoFill="0" autoLine="0" autoPict="0">
                <anchor moveWithCells="1">
                  <from>
                    <xdr:col>7</xdr:col>
                    <xdr:colOff>781050</xdr:colOff>
                    <xdr:row>104</xdr:row>
                    <xdr:rowOff>161925</xdr:rowOff>
                  </from>
                  <to>
                    <xdr:col>8</xdr:col>
                    <xdr:colOff>371475</xdr:colOff>
                    <xdr:row>106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r:id="rId107" name="Check Box 104">
              <controlPr defaultSize="0" autoFill="0" autoLine="0" autoPict="0">
                <anchor moveWithCells="1">
                  <from>
                    <xdr:col>7</xdr:col>
                    <xdr:colOff>781050</xdr:colOff>
                    <xdr:row>105</xdr:row>
                    <xdr:rowOff>161925</xdr:rowOff>
                  </from>
                  <to>
                    <xdr:col>8</xdr:col>
                    <xdr:colOff>371475</xdr:colOff>
                    <xdr:row>107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r:id="rId108" name="Check Box 105">
              <controlPr defaultSize="0" autoFill="0" autoLine="0" autoPict="0">
                <anchor moveWithCells="1">
                  <from>
                    <xdr:col>9</xdr:col>
                    <xdr:colOff>752475</xdr:colOff>
                    <xdr:row>101</xdr:row>
                    <xdr:rowOff>238125</xdr:rowOff>
                  </from>
                  <to>
                    <xdr:col>10</xdr:col>
                    <xdr:colOff>342900</xdr:colOff>
                    <xdr:row>103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r:id="rId109" name="Check Box 106">
              <controlPr defaultSize="0" autoFill="0" autoLine="0" autoPict="0">
                <anchor moveWithCells="1">
                  <from>
                    <xdr:col>9</xdr:col>
                    <xdr:colOff>752475</xdr:colOff>
                    <xdr:row>102</xdr:row>
                    <xdr:rowOff>180975</xdr:rowOff>
                  </from>
                  <to>
                    <xdr:col>10</xdr:col>
                    <xdr:colOff>342900</xdr:colOff>
                    <xdr:row>104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r:id="rId110" name="Check Box 107">
              <controlPr defaultSize="0" autoFill="0" autoLine="0" autoPict="0">
                <anchor moveWithCells="1">
                  <from>
                    <xdr:col>9</xdr:col>
                    <xdr:colOff>752475</xdr:colOff>
                    <xdr:row>104</xdr:row>
                    <xdr:rowOff>171450</xdr:rowOff>
                  </from>
                  <to>
                    <xdr:col>10</xdr:col>
                    <xdr:colOff>342900</xdr:colOff>
                    <xdr:row>106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r:id="rId111" name="Check Box 108">
              <controlPr defaultSize="0" autoFill="0" autoLine="0" autoPict="0">
                <anchor moveWithCells="1">
                  <from>
                    <xdr:col>9</xdr:col>
                    <xdr:colOff>752475</xdr:colOff>
                    <xdr:row>105</xdr:row>
                    <xdr:rowOff>171450</xdr:rowOff>
                  </from>
                  <to>
                    <xdr:col>10</xdr:col>
                    <xdr:colOff>342900</xdr:colOff>
                    <xdr:row>107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r:id="rId112" name="Check Box 109">
              <controlPr defaultSize="0" autoFill="0" autoLine="0" autoPict="0">
                <anchor moveWithCells="1">
                  <from>
                    <xdr:col>11</xdr:col>
                    <xdr:colOff>771525</xdr:colOff>
                    <xdr:row>101</xdr:row>
                    <xdr:rowOff>238125</xdr:rowOff>
                  </from>
                  <to>
                    <xdr:col>12</xdr:col>
                    <xdr:colOff>361950</xdr:colOff>
                    <xdr:row>103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r:id="rId113" name="Check Box 110">
              <controlPr defaultSize="0" autoFill="0" autoLine="0" autoPict="0">
                <anchor moveWithCells="1">
                  <from>
                    <xdr:col>11</xdr:col>
                    <xdr:colOff>771525</xdr:colOff>
                    <xdr:row>102</xdr:row>
                    <xdr:rowOff>190500</xdr:rowOff>
                  </from>
                  <to>
                    <xdr:col>12</xdr:col>
                    <xdr:colOff>361950</xdr:colOff>
                    <xdr:row>104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r:id="rId114" name="Check Box 111">
              <controlPr defaultSize="0" autoFill="0" autoLine="0" autoPict="0">
                <anchor moveWithCells="1">
                  <from>
                    <xdr:col>11</xdr:col>
                    <xdr:colOff>771525</xdr:colOff>
                    <xdr:row>104</xdr:row>
                    <xdr:rowOff>171450</xdr:rowOff>
                  </from>
                  <to>
                    <xdr:col>12</xdr:col>
                    <xdr:colOff>361950</xdr:colOff>
                    <xdr:row>106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r:id="rId115" name="Check Box 112">
              <controlPr defaultSize="0" autoFill="0" autoLine="0" autoPict="0">
                <anchor moveWithCells="1">
                  <from>
                    <xdr:col>11</xdr:col>
                    <xdr:colOff>771525</xdr:colOff>
                    <xdr:row>105</xdr:row>
                    <xdr:rowOff>171450</xdr:rowOff>
                  </from>
                  <to>
                    <xdr:col>12</xdr:col>
                    <xdr:colOff>361950</xdr:colOff>
                    <xdr:row>107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r:id="rId116" name="Check Box 113">
              <controlPr defaultSize="0" autoFill="0" autoLine="0" autoPict="0">
                <anchor moveWithCells="1">
                  <from>
                    <xdr:col>5</xdr:col>
                    <xdr:colOff>771525</xdr:colOff>
                    <xdr:row>103</xdr:row>
                    <xdr:rowOff>171450</xdr:rowOff>
                  </from>
                  <to>
                    <xdr:col>6</xdr:col>
                    <xdr:colOff>361950</xdr:colOff>
                    <xdr:row>105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r:id="rId117" name="Check Box 114">
              <controlPr defaultSize="0" autoFill="0" autoLine="0" autoPict="0">
                <anchor moveWithCells="1">
                  <from>
                    <xdr:col>7</xdr:col>
                    <xdr:colOff>781050</xdr:colOff>
                    <xdr:row>103</xdr:row>
                    <xdr:rowOff>171450</xdr:rowOff>
                  </from>
                  <to>
                    <xdr:col>8</xdr:col>
                    <xdr:colOff>381000</xdr:colOff>
                    <xdr:row>105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r:id="rId118" name="Check Box 115">
              <controlPr defaultSize="0" autoFill="0" autoLine="0" autoPict="0">
                <anchor moveWithCells="1">
                  <from>
                    <xdr:col>9</xdr:col>
                    <xdr:colOff>752475</xdr:colOff>
                    <xdr:row>103</xdr:row>
                    <xdr:rowOff>180975</xdr:rowOff>
                  </from>
                  <to>
                    <xdr:col>10</xdr:col>
                    <xdr:colOff>371475</xdr:colOff>
                    <xdr:row>105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r:id="rId119" name="Check Box 116">
              <controlPr defaultSize="0" autoFill="0" autoLine="0" autoPict="0">
                <anchor moveWithCells="1">
                  <from>
                    <xdr:col>11</xdr:col>
                    <xdr:colOff>771525</xdr:colOff>
                    <xdr:row>103</xdr:row>
                    <xdr:rowOff>171450</xdr:rowOff>
                  </from>
                  <to>
                    <xdr:col>12</xdr:col>
                    <xdr:colOff>361950</xdr:colOff>
                    <xdr:row>105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5CF48-C81C-4D6E-B652-14DD12B4658F}">
  <sheetPr codeName="Foglio1">
    <pageSetUpPr fitToPage="1"/>
  </sheetPr>
  <dimension ref="A1:Q59"/>
  <sheetViews>
    <sheetView showGridLines="0" zoomScaleNormal="110" workbookViewId="0">
      <selection activeCell="S5" sqref="S5"/>
    </sheetView>
  </sheetViews>
  <sheetFormatPr defaultColWidth="9.7109375" defaultRowHeight="14.25" x14ac:dyDescent="0.25"/>
  <cols>
    <col min="1" max="2" width="11.7109375" style="211" customWidth="1"/>
    <col min="3" max="14" width="10" style="211" customWidth="1"/>
    <col min="15" max="16384" width="9.7109375" style="211"/>
  </cols>
  <sheetData>
    <row r="1" spans="1:14" x14ac:dyDescent="0.25">
      <c r="A1" s="808"/>
      <c r="B1" s="808"/>
    </row>
    <row r="2" spans="1:14" ht="36" customHeight="1" x14ac:dyDescent="0.25">
      <c r="A2" s="808"/>
      <c r="B2" s="808"/>
      <c r="C2" s="212"/>
      <c r="D2" s="809" t="s">
        <v>633</v>
      </c>
      <c r="E2" s="810"/>
      <c r="F2" s="810"/>
      <c r="G2" s="810"/>
      <c r="H2" s="811" t="str">
        <f>CONCATENATE(" - ",UPPER(questionario!F15))</f>
        <v xml:space="preserve"> - </v>
      </c>
      <c r="I2" s="811"/>
      <c r="J2" s="811"/>
      <c r="K2" s="811"/>
      <c r="L2" s="811"/>
      <c r="M2" s="812"/>
      <c r="N2" s="213"/>
    </row>
    <row r="3" spans="1:14" ht="24" customHeight="1" x14ac:dyDescent="0.25">
      <c r="A3" s="796"/>
      <c r="B3" s="796"/>
      <c r="C3" s="796"/>
      <c r="D3" s="796"/>
      <c r="E3" s="796"/>
      <c r="F3" s="796"/>
      <c r="G3" s="796"/>
      <c r="H3" s="796"/>
      <c r="I3" s="796"/>
      <c r="J3" s="796"/>
      <c r="K3" s="796"/>
      <c r="L3" s="796"/>
      <c r="M3" s="796"/>
      <c r="N3" s="796"/>
    </row>
    <row r="4" spans="1:14" ht="24" customHeight="1" x14ac:dyDescent="0.25">
      <c r="A4" s="796" t="str">
        <f>CONCATENATE("Buongiorno ",PROPER(questionario!D8),".")</f>
        <v>Buongiorno .</v>
      </c>
      <c r="B4" s="796"/>
      <c r="C4" s="796"/>
      <c r="D4" s="796"/>
      <c r="E4" s="796"/>
      <c r="F4" s="796"/>
      <c r="G4" s="796"/>
      <c r="H4" s="796"/>
      <c r="I4" s="796"/>
      <c r="J4" s="796"/>
      <c r="K4" s="796"/>
      <c r="L4" s="796"/>
      <c r="M4" s="796"/>
      <c r="N4" s="796"/>
    </row>
    <row r="5" spans="1:14" ht="24" customHeight="1" x14ac:dyDescent="0.25">
      <c r="A5" s="796" t="s">
        <v>501</v>
      </c>
      <c r="B5" s="796"/>
      <c r="C5" s="796"/>
      <c r="D5" s="796"/>
      <c r="E5" s="796"/>
      <c r="F5" s="796"/>
      <c r="G5" s="796"/>
      <c r="H5" s="796"/>
      <c r="I5" s="796"/>
      <c r="J5" s="796"/>
      <c r="K5" s="796"/>
      <c r="L5" s="796"/>
      <c r="M5" s="796"/>
      <c r="N5" s="796"/>
    </row>
    <row r="6" spans="1:14" ht="36" customHeight="1" x14ac:dyDescent="0.25">
      <c r="A6" s="797" t="s">
        <v>502</v>
      </c>
      <c r="B6" s="797"/>
      <c r="C6" s="797"/>
      <c r="D6" s="797"/>
      <c r="E6" s="797"/>
      <c r="F6" s="797"/>
      <c r="G6" s="797"/>
      <c r="H6" s="797"/>
      <c r="I6" s="797"/>
      <c r="J6" s="797"/>
      <c r="K6" s="797"/>
      <c r="L6" s="797"/>
      <c r="M6" s="797"/>
      <c r="N6" s="797"/>
    </row>
    <row r="7" spans="1:14" ht="24" customHeight="1" x14ac:dyDescent="0.25">
      <c r="A7" s="212"/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</row>
    <row r="8" spans="1:14" ht="24" customHeight="1" x14ac:dyDescent="0.25">
      <c r="A8" s="805"/>
      <c r="B8" s="806"/>
      <c r="C8" s="807" t="s">
        <v>34</v>
      </c>
      <c r="D8" s="807"/>
      <c r="E8" s="807"/>
      <c r="F8" s="807" t="s">
        <v>22</v>
      </c>
      <c r="G8" s="807"/>
      <c r="H8" s="807"/>
      <c r="I8" s="807" t="s">
        <v>35</v>
      </c>
      <c r="J8" s="807"/>
      <c r="K8" s="807"/>
      <c r="L8" s="807" t="s">
        <v>25</v>
      </c>
      <c r="M8" s="807"/>
      <c r="N8" s="807"/>
    </row>
    <row r="9" spans="1:14" ht="24" customHeight="1" x14ac:dyDescent="0.25">
      <c r="A9" s="805"/>
      <c r="B9" s="806"/>
      <c r="C9" s="214" t="s">
        <v>13</v>
      </c>
      <c r="D9" s="215" t="s">
        <v>14</v>
      </c>
      <c r="E9" s="216" t="s">
        <v>34</v>
      </c>
      <c r="F9" s="214" t="s">
        <v>13</v>
      </c>
      <c r="G9" s="215" t="s">
        <v>14</v>
      </c>
      <c r="H9" s="216" t="s">
        <v>34</v>
      </c>
      <c r="I9" s="214" t="s">
        <v>13</v>
      </c>
      <c r="J9" s="215" t="s">
        <v>14</v>
      </c>
      <c r="K9" s="216" t="s">
        <v>34</v>
      </c>
      <c r="L9" s="214" t="s">
        <v>13</v>
      </c>
      <c r="M9" s="215" t="s">
        <v>14</v>
      </c>
      <c r="N9" s="216" t="s">
        <v>34</v>
      </c>
    </row>
    <row r="10" spans="1:14" ht="24" customHeight="1" x14ac:dyDescent="0.25">
      <c r="A10" s="798" t="s">
        <v>38</v>
      </c>
      <c r="B10" s="799"/>
      <c r="C10" s="217">
        <f>+F10+I10+L10</f>
        <v>0</v>
      </c>
      <c r="D10" s="217">
        <f>+G10+J10+M10</f>
        <v>0</v>
      </c>
      <c r="E10" s="218">
        <f>C10+D10</f>
        <v>0</v>
      </c>
      <c r="F10" s="217">
        <f>+questionario!S111</f>
        <v>0</v>
      </c>
      <c r="G10" s="219">
        <f>+questionario!T111</f>
        <v>0</v>
      </c>
      <c r="H10" s="218">
        <f>+F10+G10</f>
        <v>0</v>
      </c>
      <c r="I10" s="217">
        <f>+questionario!V111</f>
        <v>0</v>
      </c>
      <c r="J10" s="219">
        <f>+questionario!W111</f>
        <v>0</v>
      </c>
      <c r="K10" s="218">
        <f>+I10+J10</f>
        <v>0</v>
      </c>
      <c r="L10" s="217">
        <f>+questionario!Y111</f>
        <v>0</v>
      </c>
      <c r="M10" s="219">
        <f>+questionario!Z111</f>
        <v>0</v>
      </c>
      <c r="N10" s="218">
        <f>+L10+M10</f>
        <v>0</v>
      </c>
    </row>
    <row r="11" spans="1:14" ht="24" customHeight="1" x14ac:dyDescent="0.25">
      <c r="A11" s="800" t="s">
        <v>39</v>
      </c>
      <c r="B11" s="801"/>
      <c r="C11" s="243" t="str">
        <f>IF(C$10&gt;0,+(F11*F$10+I11*I$10+L11*L$10)/C$10,"0")</f>
        <v>0</v>
      </c>
      <c r="D11" s="244" t="str">
        <f>IF(D$10&gt;0,+(G11*G$10+J11*J$10+M11*M$10)/D$10,"0")</f>
        <v>0</v>
      </c>
      <c r="E11" s="245" t="str">
        <f>IF(C10&gt;0,IF(D10&gt;0,+(C11*C10+D11*D10)/E10,C11),D11)</f>
        <v>0</v>
      </c>
      <c r="F11" s="243" t="str">
        <f>+questionario!S112</f>
        <v>0</v>
      </c>
      <c r="G11" s="244" t="str">
        <f>+questionario!T112</f>
        <v>0</v>
      </c>
      <c r="H11" s="245" t="str">
        <f>IF(F10&gt;0,IF(G10&gt;0,+(F11*F10+G11*G10)/H10,F11),G11)</f>
        <v>0</v>
      </c>
      <c r="I11" s="243" t="str">
        <f>+questionario!V112</f>
        <v>0</v>
      </c>
      <c r="J11" s="244" t="str">
        <f>+questionario!W112</f>
        <v>0</v>
      </c>
      <c r="K11" s="245" t="str">
        <f>IF(I10&gt;0,IF(J10&gt;0,+(I11*I10+J11*J10)/K10,I11),J11)</f>
        <v>0</v>
      </c>
      <c r="L11" s="243" t="str">
        <f>+questionario!Y112</f>
        <v>0</v>
      </c>
      <c r="M11" s="244" t="str">
        <f>+questionario!Z112</f>
        <v>0</v>
      </c>
      <c r="N11" s="245" t="str">
        <f>IF(L10&gt;0,IF(M10&gt;0,+(L11*L10+M11*M10)/N10,L11),M11)</f>
        <v>0</v>
      </c>
    </row>
    <row r="12" spans="1:14" ht="24" customHeight="1" x14ac:dyDescent="0.25">
      <c r="A12" s="800" t="s">
        <v>40</v>
      </c>
      <c r="B12" s="801"/>
      <c r="C12" s="243" t="str">
        <f>IF($C$10&gt;0,+(F12*$F$10+I12*$I$10+L12*$L$10)/$C$10,"0")</f>
        <v>0</v>
      </c>
      <c r="D12" s="244" t="str">
        <f>IF(D$10&gt;0,+(G12*G$10+J12*J$10+M12*M$10)/D$10,"0")</f>
        <v>0</v>
      </c>
      <c r="E12" s="245" t="str">
        <f>IF(C10&gt;0,IF(D10&gt;0,+(C12*C10+D12*D10)/E10,C12),D12)</f>
        <v>0</v>
      </c>
      <c r="F12" s="243" t="str">
        <f>+questionario!S113</f>
        <v>0</v>
      </c>
      <c r="G12" s="244" t="str">
        <f>+questionario!T113</f>
        <v>0</v>
      </c>
      <c r="H12" s="245" t="str">
        <f>IF(F10&gt;0,IF(G10&gt;0,+(F12*F10+G12*G10)/H10,F12),G12)</f>
        <v>0</v>
      </c>
      <c r="I12" s="243" t="str">
        <f>+questionario!V113</f>
        <v>0</v>
      </c>
      <c r="J12" s="244" t="str">
        <f>+questionario!W113</f>
        <v>0</v>
      </c>
      <c r="K12" s="245" t="str">
        <f>IF(I10&gt;0,IF(J10&gt;0,+(I12*I10+J12*J10)/K10,I12),J12)</f>
        <v>0</v>
      </c>
      <c r="L12" s="243" t="str">
        <f>+questionario!Y113</f>
        <v>0</v>
      </c>
      <c r="M12" s="244" t="str">
        <f>+questionario!Z113</f>
        <v>0</v>
      </c>
      <c r="N12" s="245" t="str">
        <f>IF(L10&gt;0,IF(M10&gt;0,+(L12*L10+M12*M10)/N10,L12),M12)</f>
        <v>0</v>
      </c>
    </row>
    <row r="13" spans="1:14" ht="24" customHeight="1" x14ac:dyDescent="0.25">
      <c r="A13" s="800" t="s">
        <v>41</v>
      </c>
      <c r="B13" s="801"/>
      <c r="C13" s="243" t="str">
        <f>IF($C$10&gt;0,+(F13*$F$10+I13*$I$10+L13*$L$10)/$C$10,"0")</f>
        <v>0</v>
      </c>
      <c r="D13" s="244" t="str">
        <f>IF(D$10&gt;0,+(G13*G$10+J13*J$10+M13*M$10)/D$10,"0")</f>
        <v>0</v>
      </c>
      <c r="E13" s="245" t="str">
        <f>IF(C10&gt;0,IF(D10&gt;0,+E11-E12,C13),D13)</f>
        <v>0</v>
      </c>
      <c r="F13" s="243" t="str">
        <f>IF(F10&gt;0,+F11-F12,"0")</f>
        <v>0</v>
      </c>
      <c r="G13" s="244" t="str">
        <f>IF(G10&gt;0,+G11-G12,"0")</f>
        <v>0</v>
      </c>
      <c r="H13" s="245" t="str">
        <f>IF(F10&gt;0,IF(G10&gt;0,+H11-H12,F13),G13)</f>
        <v>0</v>
      </c>
      <c r="I13" s="243" t="str">
        <f>IF(I10&gt;0,+I11-I12,"0")</f>
        <v>0</v>
      </c>
      <c r="J13" s="244" t="str">
        <f>IF(J10&gt;0,+J11-J12,"0")</f>
        <v>0</v>
      </c>
      <c r="K13" s="245" t="str">
        <f>IF(I10&gt;0,IF(J10&gt;0,+K11-K12,I13),J13)</f>
        <v>0</v>
      </c>
      <c r="L13" s="243" t="str">
        <f>IF(L10&gt;0,+L11-L12,"0")</f>
        <v>0</v>
      </c>
      <c r="M13" s="244" t="str">
        <f>IF(M10&gt;0,+M11-M12,"0")</f>
        <v>0</v>
      </c>
      <c r="N13" s="245" t="str">
        <f>IF(L10&gt;0,IF(M10&gt;0,+N11-N12,L13),M13)</f>
        <v>0</v>
      </c>
    </row>
    <row r="14" spans="1:14" ht="24" customHeight="1" x14ac:dyDescent="0.25">
      <c r="A14" s="802" t="s">
        <v>57</v>
      </c>
      <c r="B14" s="803"/>
      <c r="C14" s="220" t="str">
        <f>IF($C$10&gt;0,+(F14*$F$10+I14*$I$10+L14*$L$10)/$C$10,"0")</f>
        <v>0</v>
      </c>
      <c r="D14" s="221" t="str">
        <f>IF(D$10&gt;0,+(G14*G$10+J14*J$10+M14*M$10)/D$10,"0")</f>
        <v>0</v>
      </c>
      <c r="E14" s="222" t="str">
        <f>IF(C10&gt;0,IF(D10&gt;0,+E13/E11,C14),D14)</f>
        <v>0</v>
      </c>
      <c r="F14" s="220" t="str">
        <f>IF(F10&gt;0,+F13/F11,"0")</f>
        <v>0</v>
      </c>
      <c r="G14" s="221" t="str">
        <f>IF(G10&gt;0,+G13/G11,"0")</f>
        <v>0</v>
      </c>
      <c r="H14" s="222" t="str">
        <f>IF(F10&gt;0,IF(G10&gt;0,+H13/H11,F14),G14)</f>
        <v>0</v>
      </c>
      <c r="I14" s="220" t="str">
        <f>IF(I10&gt;0,+I13/I11,"0")</f>
        <v>0</v>
      </c>
      <c r="J14" s="221" t="str">
        <f>IF(J10&gt;0,+J13/J11,"0")</f>
        <v>0</v>
      </c>
      <c r="K14" s="222" t="str">
        <f>IF(I10&gt;0,IF(J10&gt;0,+K13/K11,I14),J14)</f>
        <v>0</v>
      </c>
      <c r="L14" s="220" t="str">
        <f>IF(L10&gt;0,+L13/L11,"0")</f>
        <v>0</v>
      </c>
      <c r="M14" s="221" t="str">
        <f>IF(M10&gt;0,+M13/M11,"0")</f>
        <v>0</v>
      </c>
      <c r="N14" s="222" t="str">
        <f>IF(L10&gt;0,IF(M10&gt;0,+N13/N11,L14),M14)</f>
        <v>0</v>
      </c>
    </row>
    <row r="15" spans="1:14" ht="24" customHeight="1" x14ac:dyDescent="0.25">
      <c r="A15" s="804" t="s">
        <v>634</v>
      </c>
      <c r="B15" s="804"/>
      <c r="C15" s="804"/>
      <c r="D15" s="804"/>
      <c r="E15" s="804"/>
      <c r="F15" s="804"/>
      <c r="G15" s="804"/>
      <c r="H15" s="804"/>
      <c r="I15" s="804"/>
      <c r="J15" s="804"/>
      <c r="K15" s="804"/>
      <c r="L15" s="804"/>
      <c r="M15" s="804"/>
      <c r="N15" s="804"/>
    </row>
    <row r="16" spans="1:14" ht="24" customHeight="1" x14ac:dyDescent="0.25">
      <c r="A16" s="212"/>
      <c r="B16" s="212"/>
      <c r="C16" s="212"/>
      <c r="D16" s="212"/>
      <c r="E16" s="212"/>
      <c r="F16" s="212"/>
      <c r="G16" s="212"/>
      <c r="H16" s="212"/>
      <c r="I16" s="212"/>
      <c r="J16" s="212"/>
      <c r="K16" s="212"/>
      <c r="L16" s="212"/>
      <c r="M16" s="212"/>
      <c r="N16" s="212"/>
    </row>
    <row r="17" spans="1:17" ht="24" customHeight="1" x14ac:dyDescent="0.25">
      <c r="A17" s="796" t="s">
        <v>503</v>
      </c>
      <c r="B17" s="796"/>
      <c r="C17" s="796"/>
      <c r="D17" s="796"/>
      <c r="E17" s="796"/>
      <c r="F17" s="796"/>
      <c r="G17" s="796"/>
      <c r="H17" s="796"/>
      <c r="I17" s="796"/>
      <c r="J17" s="796"/>
      <c r="K17" s="796"/>
      <c r="L17" s="796"/>
      <c r="M17" s="796"/>
      <c r="N17" s="796"/>
    </row>
    <row r="18" spans="1:17" ht="50.25" customHeight="1" x14ac:dyDescent="0.25">
      <c r="A18" s="797" t="str">
        <f>CONCATENATE("Ci auguriamo di poter contare anche in futuro sulla sua attiva partecipazione, e provvederemo a informarla - all’indirizzo ",LOWER(questionario!B10)," che ha indicato sul questionario - non appena saranno disponibili i risultati dell’indagine.")</f>
        <v>Ci auguriamo di poter contare anche in futuro sulla sua attiva partecipazione, e provvederemo a informarla - all’indirizzo  che ha indicato sul questionario - non appena saranno disponibili i risultati dell’indagine.</v>
      </c>
      <c r="B18" s="797"/>
      <c r="C18" s="797"/>
      <c r="D18" s="797"/>
      <c r="E18" s="797"/>
      <c r="F18" s="797"/>
      <c r="G18" s="797"/>
      <c r="H18" s="797"/>
      <c r="I18" s="797"/>
      <c r="J18" s="797"/>
      <c r="K18" s="797"/>
      <c r="L18" s="797"/>
      <c r="M18" s="797"/>
      <c r="N18" s="797"/>
    </row>
    <row r="19" spans="1:17" ht="24" customHeight="1" x14ac:dyDescent="0.25">
      <c r="A19" s="796" t="s">
        <v>504</v>
      </c>
      <c r="B19" s="796"/>
      <c r="C19" s="796"/>
      <c r="D19" s="796"/>
      <c r="E19" s="796"/>
      <c r="F19" s="796"/>
      <c r="G19" s="796"/>
      <c r="H19" s="796"/>
      <c r="I19" s="796"/>
      <c r="J19" s="796"/>
      <c r="K19" s="796"/>
      <c r="L19" s="796"/>
      <c r="M19" s="796"/>
      <c r="N19" s="796"/>
    </row>
    <row r="23" spans="1:17" ht="18" customHeight="1" x14ac:dyDescent="0.2">
      <c r="A23" s="223" t="s">
        <v>505</v>
      </c>
      <c r="B23" s="224"/>
      <c r="C23" s="224"/>
      <c r="D23" s="224"/>
      <c r="E23" s="225"/>
      <c r="F23" s="224"/>
      <c r="G23" s="224"/>
      <c r="H23" s="226"/>
      <c r="I23" s="10"/>
      <c r="J23" s="10"/>
      <c r="K23" s="10"/>
      <c r="L23" s="10"/>
      <c r="M23" s="10"/>
      <c r="N23" s="10"/>
      <c r="O23" s="10"/>
      <c r="P23" s="10"/>
      <c r="Q23" s="10"/>
    </row>
    <row r="24" spans="1:17" ht="18" customHeight="1" x14ac:dyDescent="0.2">
      <c r="A24" s="227"/>
      <c r="B24" s="228"/>
      <c r="C24" s="228"/>
      <c r="D24" s="228"/>
      <c r="E24" s="228"/>
      <c r="F24" s="228"/>
      <c r="G24" s="228"/>
      <c r="H24" s="229"/>
      <c r="I24" s="363"/>
      <c r="J24" s="10"/>
      <c r="K24" s="10"/>
      <c r="L24" s="10"/>
      <c r="M24" s="10"/>
      <c r="N24" s="10"/>
      <c r="O24" s="10"/>
      <c r="P24" s="10"/>
      <c r="Q24" s="10"/>
    </row>
    <row r="25" spans="1:17" ht="18" customHeight="1" x14ac:dyDescent="0.2">
      <c r="A25" s="230" t="s">
        <v>506</v>
      </c>
      <c r="B25" s="231"/>
      <c r="C25" s="231"/>
      <c r="D25" s="228"/>
      <c r="E25" s="228"/>
      <c r="F25" s="228"/>
      <c r="G25" s="232" t="s">
        <v>507</v>
      </c>
      <c r="H25" s="229"/>
      <c r="I25" s="363"/>
      <c r="J25" s="10"/>
      <c r="K25" s="10"/>
      <c r="L25" s="10"/>
      <c r="M25" s="10"/>
      <c r="N25" s="10"/>
      <c r="O25" s="10"/>
      <c r="P25" s="10"/>
      <c r="Q25" s="10"/>
    </row>
    <row r="26" spans="1:17" ht="18" customHeight="1" x14ac:dyDescent="0.2">
      <c r="A26" s="230"/>
      <c r="B26" s="228"/>
      <c r="C26" s="228"/>
      <c r="D26" s="228"/>
      <c r="E26" s="228"/>
      <c r="F26" s="228"/>
      <c r="G26" s="231"/>
      <c r="H26" s="229"/>
      <c r="I26" s="364"/>
      <c r="J26" s="10"/>
      <c r="K26" s="10"/>
      <c r="L26" s="10"/>
      <c r="M26" s="10"/>
      <c r="N26" s="10"/>
      <c r="O26" s="10"/>
      <c r="P26" s="10"/>
      <c r="Q26" s="10"/>
    </row>
    <row r="27" spans="1:17" ht="18" customHeight="1" x14ac:dyDescent="0.2">
      <c r="A27" s="230" t="s">
        <v>548</v>
      </c>
      <c r="B27" s="228"/>
      <c r="C27" s="228"/>
      <c r="D27" s="228"/>
      <c r="E27" s="228"/>
      <c r="F27" s="228"/>
      <c r="G27" s="231">
        <v>9</v>
      </c>
      <c r="H27" s="229"/>
      <c r="I27" s="364"/>
      <c r="J27" s="10"/>
      <c r="K27" s="10"/>
      <c r="L27" s="10"/>
      <c r="M27" s="10"/>
      <c r="N27" s="10"/>
      <c r="O27" s="10"/>
      <c r="P27" s="10"/>
      <c r="Q27" s="10"/>
    </row>
    <row r="28" spans="1:17" ht="18" customHeight="1" x14ac:dyDescent="0.2">
      <c r="A28" s="230" t="s">
        <v>635</v>
      </c>
      <c r="B28" s="228"/>
      <c r="C28" s="228"/>
      <c r="D28" s="228"/>
      <c r="E28" s="228"/>
      <c r="F28" s="228"/>
      <c r="G28" s="231">
        <v>11</v>
      </c>
      <c r="H28" s="229"/>
      <c r="I28" s="364"/>
      <c r="J28" s="10"/>
      <c r="K28" s="10"/>
      <c r="L28" s="10"/>
      <c r="M28" s="10"/>
      <c r="N28" s="10"/>
      <c r="O28" s="10"/>
      <c r="P28" s="10"/>
      <c r="Q28" s="10"/>
    </row>
    <row r="29" spans="1:17" ht="18" customHeight="1" x14ac:dyDescent="0.2">
      <c r="A29" s="230" t="s">
        <v>636</v>
      </c>
      <c r="B29" s="228"/>
      <c r="C29" s="228"/>
      <c r="D29" s="228"/>
      <c r="E29" s="228"/>
      <c r="F29" s="228"/>
      <c r="G29" s="231">
        <f>AVERAGE(G27:G28)</f>
        <v>10</v>
      </c>
      <c r="H29" s="229"/>
      <c r="I29" s="364"/>
      <c r="J29" s="10"/>
      <c r="K29" s="10"/>
      <c r="L29" s="10"/>
      <c r="M29" s="10"/>
      <c r="N29" s="10"/>
      <c r="O29" s="10"/>
      <c r="P29" s="10"/>
      <c r="Q29" s="10"/>
    </row>
    <row r="30" spans="1:17" ht="18" customHeight="1" x14ac:dyDescent="0.2">
      <c r="A30" s="230" t="s">
        <v>508</v>
      </c>
      <c r="B30" s="231"/>
      <c r="C30" s="231"/>
      <c r="D30" s="231"/>
      <c r="E30" s="231"/>
      <c r="F30" s="231"/>
      <c r="G30" s="231">
        <v>366</v>
      </c>
      <c r="H30" s="233"/>
      <c r="I30" s="364"/>
      <c r="J30" s="10"/>
      <c r="K30" s="10"/>
      <c r="L30" s="10"/>
      <c r="M30" s="10"/>
      <c r="N30" s="10"/>
      <c r="O30" s="10"/>
      <c r="P30" s="10"/>
      <c r="Q30" s="10"/>
    </row>
    <row r="31" spans="1:17" ht="18" customHeight="1" x14ac:dyDescent="0.2">
      <c r="A31" s="230" t="s">
        <v>509</v>
      </c>
      <c r="B31" s="231"/>
      <c r="C31" s="231"/>
      <c r="D31" s="231"/>
      <c r="E31" s="231"/>
      <c r="F31" s="231"/>
      <c r="G31" s="231">
        <v>104</v>
      </c>
      <c r="H31" s="233"/>
      <c r="I31" s="364"/>
      <c r="J31" s="10"/>
      <c r="K31" s="10"/>
      <c r="L31" s="10"/>
      <c r="M31" s="365"/>
      <c r="N31" s="10"/>
      <c r="O31" s="10"/>
      <c r="P31" s="10"/>
      <c r="Q31" s="10"/>
    </row>
    <row r="32" spans="1:17" ht="18" customHeight="1" x14ac:dyDescent="0.2">
      <c r="A32" s="230" t="s">
        <v>637</v>
      </c>
      <c r="B32" s="231"/>
      <c r="C32" s="231"/>
      <c r="D32" s="231"/>
      <c r="E32" s="231"/>
      <c r="F32" s="231"/>
      <c r="G32" s="231">
        <v>9</v>
      </c>
      <c r="H32" s="233"/>
      <c r="I32" s="364"/>
      <c r="J32" s="10"/>
      <c r="K32" s="10"/>
      <c r="L32" s="10"/>
      <c r="M32" s="10"/>
      <c r="N32" s="10"/>
      <c r="O32" s="10"/>
      <c r="P32" s="10"/>
      <c r="Q32" s="10"/>
    </row>
    <row r="33" spans="1:17" ht="18" customHeight="1" x14ac:dyDescent="0.2">
      <c r="A33" s="230" t="s">
        <v>510</v>
      </c>
      <c r="B33" s="228"/>
      <c r="C33" s="228"/>
      <c r="D33" s="228"/>
      <c r="E33" s="228"/>
      <c r="F33" s="228"/>
      <c r="G33" s="231">
        <v>33</v>
      </c>
      <c r="H33" s="229"/>
      <c r="I33" s="364"/>
      <c r="J33" s="10"/>
      <c r="K33" s="10"/>
      <c r="L33" s="10"/>
      <c r="M33" s="10"/>
      <c r="N33" s="10"/>
      <c r="O33" s="10"/>
      <c r="P33" s="10"/>
      <c r="Q33" s="10"/>
    </row>
    <row r="34" spans="1:17" ht="18" customHeight="1" x14ac:dyDescent="0.2">
      <c r="A34" s="230" t="s">
        <v>511</v>
      </c>
      <c r="B34" s="228"/>
      <c r="C34" s="228"/>
      <c r="D34" s="228"/>
      <c r="E34" s="228"/>
      <c r="F34" s="228"/>
      <c r="G34" s="231">
        <v>40</v>
      </c>
      <c r="H34" s="229"/>
      <c r="I34" s="364"/>
      <c r="J34" s="10"/>
      <c r="K34" s="10"/>
      <c r="L34" s="10"/>
      <c r="M34" s="10"/>
      <c r="N34" s="10"/>
      <c r="O34" s="10"/>
      <c r="P34" s="10"/>
      <c r="Q34" s="10"/>
    </row>
    <row r="35" spans="1:17" ht="18" customHeight="1" x14ac:dyDescent="0.2">
      <c r="A35" s="230" t="s">
        <v>512</v>
      </c>
      <c r="B35" s="228"/>
      <c r="C35" s="228"/>
      <c r="D35" s="228"/>
      <c r="E35" s="228"/>
      <c r="F35" s="228"/>
      <c r="G35" s="231">
        <v>60</v>
      </c>
      <c r="H35" s="229"/>
      <c r="I35" s="364"/>
      <c r="J35" s="10"/>
      <c r="K35" s="10"/>
      <c r="L35" s="10"/>
      <c r="M35" s="10"/>
      <c r="N35" s="10"/>
      <c r="O35" s="10"/>
      <c r="P35" s="10"/>
      <c r="Q35" s="10"/>
    </row>
    <row r="36" spans="1:17" ht="18" customHeight="1" x14ac:dyDescent="0.2">
      <c r="A36" s="230" t="s">
        <v>513</v>
      </c>
      <c r="B36" s="228"/>
      <c r="C36" s="228"/>
      <c r="D36" s="228"/>
      <c r="E36" s="228"/>
      <c r="F36" s="228"/>
      <c r="G36" s="231">
        <f>500/G29</f>
        <v>50</v>
      </c>
      <c r="H36" s="229"/>
      <c r="I36" s="364"/>
      <c r="J36" s="10"/>
      <c r="K36" s="10"/>
      <c r="L36" s="10"/>
      <c r="M36" s="10"/>
      <c r="N36" s="10"/>
      <c r="O36" s="10"/>
      <c r="P36" s="10"/>
      <c r="Q36" s="10"/>
    </row>
    <row r="37" spans="1:17" ht="18" customHeight="1" x14ac:dyDescent="0.2">
      <c r="A37" s="234" t="s">
        <v>720</v>
      </c>
      <c r="B37" s="228"/>
      <c r="C37" s="228"/>
      <c r="D37" s="228"/>
      <c r="E37" s="228"/>
      <c r="F37" s="228"/>
      <c r="G37" s="235">
        <f>+((G30-G31-G33-G32)*((G34-(G35/60))/5))-G36</f>
        <v>1666</v>
      </c>
      <c r="H37" s="229"/>
      <c r="I37" s="10"/>
      <c r="J37" s="10"/>
      <c r="K37" s="10"/>
      <c r="L37" s="10"/>
      <c r="M37" s="10"/>
      <c r="N37" s="10"/>
      <c r="O37" s="10"/>
      <c r="P37" s="10"/>
      <c r="Q37" s="10"/>
    </row>
    <row r="38" spans="1:17" ht="18" customHeight="1" x14ac:dyDescent="0.2">
      <c r="A38" s="230"/>
      <c r="B38" s="228"/>
      <c r="C38" s="228"/>
      <c r="D38" s="228"/>
      <c r="E38" s="228"/>
      <c r="F38" s="228"/>
      <c r="G38" s="231"/>
      <c r="H38" s="229"/>
      <c r="I38" s="10"/>
      <c r="J38" s="10"/>
      <c r="K38" s="10"/>
      <c r="L38" s="10"/>
      <c r="M38" s="10"/>
      <c r="N38" s="10"/>
      <c r="O38" s="10"/>
      <c r="P38" s="10"/>
      <c r="Q38" s="10"/>
    </row>
    <row r="39" spans="1:17" ht="18" customHeight="1" x14ac:dyDescent="0.2">
      <c r="A39" s="230" t="s">
        <v>514</v>
      </c>
      <c r="B39" s="228"/>
      <c r="C39" s="228"/>
      <c r="D39" s="228"/>
      <c r="E39" s="228"/>
      <c r="F39" s="228"/>
      <c r="G39" s="231">
        <f>100/G29</f>
        <v>10</v>
      </c>
      <c r="H39" s="229"/>
      <c r="I39" s="10"/>
      <c r="J39" s="10"/>
      <c r="K39" s="10"/>
      <c r="L39" s="10"/>
      <c r="M39" s="10"/>
      <c r="N39" s="10"/>
      <c r="O39" s="10"/>
      <c r="P39" s="10"/>
      <c r="Q39" s="10"/>
    </row>
    <row r="40" spans="1:17" ht="18" customHeight="1" x14ac:dyDescent="0.2">
      <c r="A40" s="230" t="s">
        <v>496</v>
      </c>
      <c r="B40" s="228"/>
      <c r="C40" s="228"/>
      <c r="D40" s="228"/>
      <c r="E40" s="228"/>
      <c r="F40" s="228"/>
      <c r="G40" s="231">
        <f>100/G29</f>
        <v>10</v>
      </c>
      <c r="H40" s="229"/>
      <c r="I40" s="10"/>
      <c r="J40" s="10"/>
      <c r="K40" s="10"/>
      <c r="L40" s="10"/>
      <c r="M40" s="10"/>
      <c r="N40" s="10"/>
      <c r="O40" s="10"/>
      <c r="P40" s="10"/>
      <c r="Q40" s="10"/>
    </row>
    <row r="41" spans="1:17" ht="18" customHeight="1" x14ac:dyDescent="0.2">
      <c r="A41" s="230" t="s">
        <v>46</v>
      </c>
      <c r="B41" s="228"/>
      <c r="C41" s="228"/>
      <c r="D41" s="228"/>
      <c r="E41" s="228"/>
      <c r="F41" s="228"/>
      <c r="G41" s="231">
        <f>100/G29</f>
        <v>10</v>
      </c>
      <c r="H41" s="229"/>
      <c r="I41" s="10"/>
      <c r="J41" s="10"/>
      <c r="K41" s="10"/>
      <c r="L41" s="10"/>
      <c r="M41" s="10"/>
      <c r="N41" s="10"/>
      <c r="O41" s="10"/>
      <c r="P41" s="10"/>
      <c r="Q41" s="10"/>
    </row>
    <row r="42" spans="1:17" ht="18" customHeight="1" x14ac:dyDescent="0.2">
      <c r="A42" s="230" t="s">
        <v>515</v>
      </c>
      <c r="B42" s="228"/>
      <c r="C42" s="228"/>
      <c r="D42" s="228"/>
      <c r="E42" s="228"/>
      <c r="F42" s="228"/>
      <c r="G42" s="231">
        <f>100/G29</f>
        <v>10</v>
      </c>
      <c r="H42" s="229"/>
      <c r="I42" s="10"/>
      <c r="J42" s="10"/>
      <c r="K42" s="10"/>
      <c r="L42" s="10"/>
      <c r="M42" s="10"/>
      <c r="N42" s="10"/>
      <c r="O42" s="236"/>
      <c r="P42" s="10"/>
      <c r="Q42" s="10"/>
    </row>
    <row r="43" spans="1:17" ht="18" customHeight="1" x14ac:dyDescent="0.2">
      <c r="A43" s="230" t="s">
        <v>516</v>
      </c>
      <c r="B43" s="228"/>
      <c r="C43" s="228"/>
      <c r="D43" s="228"/>
      <c r="E43" s="228"/>
      <c r="F43" s="228"/>
      <c r="G43" s="231">
        <f>100/G29</f>
        <v>10</v>
      </c>
      <c r="H43" s="229"/>
      <c r="I43" s="10"/>
      <c r="J43" s="10"/>
      <c r="K43" s="10"/>
      <c r="L43" s="10"/>
      <c r="M43" s="10"/>
      <c r="N43" s="10"/>
      <c r="O43" s="10"/>
      <c r="P43" s="10"/>
      <c r="Q43" s="10"/>
    </row>
    <row r="44" spans="1:17" ht="18" customHeight="1" x14ac:dyDescent="0.2">
      <c r="A44" s="230" t="s">
        <v>48</v>
      </c>
      <c r="B44" s="228"/>
      <c r="C44" s="228"/>
      <c r="D44" s="228"/>
      <c r="E44" s="228"/>
      <c r="F44" s="228"/>
      <c r="G44" s="231">
        <f>100/G29</f>
        <v>10</v>
      </c>
      <c r="H44" s="229"/>
      <c r="I44" s="10"/>
      <c r="J44" s="10"/>
      <c r="K44" s="10"/>
      <c r="L44" s="10"/>
      <c r="M44" s="10"/>
      <c r="N44" s="10"/>
      <c r="O44" s="10"/>
      <c r="P44" s="10"/>
      <c r="Q44" s="10"/>
    </row>
    <row r="45" spans="1:17" ht="18" customHeight="1" x14ac:dyDescent="0.2">
      <c r="A45" s="230" t="s">
        <v>517</v>
      </c>
      <c r="B45" s="228"/>
      <c r="C45" s="228"/>
      <c r="D45" s="228"/>
      <c r="E45" s="228"/>
      <c r="F45" s="228"/>
      <c r="G45" s="231">
        <f>100/G29</f>
        <v>10</v>
      </c>
      <c r="H45" s="229"/>
      <c r="I45" s="10"/>
      <c r="J45" s="10"/>
      <c r="K45" s="10"/>
      <c r="L45" s="10"/>
      <c r="M45" s="10"/>
      <c r="N45" s="10"/>
      <c r="O45" s="10"/>
      <c r="P45" s="10"/>
      <c r="Q45" s="10"/>
    </row>
    <row r="46" spans="1:17" ht="18" customHeight="1" x14ac:dyDescent="0.2">
      <c r="A46" s="234" t="s">
        <v>518</v>
      </c>
      <c r="B46" s="228"/>
      <c r="C46" s="228"/>
      <c r="D46" s="228"/>
      <c r="E46" s="228"/>
      <c r="F46" s="228"/>
      <c r="G46" s="237">
        <f>SUM(G39:G45)</f>
        <v>70</v>
      </c>
      <c r="H46" s="229"/>
      <c r="I46" s="10"/>
      <c r="J46" s="10"/>
      <c r="K46" s="10"/>
      <c r="L46" s="10"/>
      <c r="M46" s="10"/>
      <c r="N46" s="10"/>
      <c r="O46" s="10"/>
      <c r="P46" s="10"/>
      <c r="Q46" s="10"/>
    </row>
    <row r="47" spans="1:17" ht="18" customHeight="1" x14ac:dyDescent="0.2">
      <c r="A47" s="230"/>
      <c r="B47" s="231"/>
      <c r="C47" s="231"/>
      <c r="D47" s="228"/>
      <c r="E47" s="228"/>
      <c r="F47" s="228"/>
      <c r="G47" s="228"/>
      <c r="H47" s="229"/>
      <c r="I47" s="10"/>
      <c r="J47" s="10"/>
      <c r="K47" s="10"/>
      <c r="L47" s="10"/>
      <c r="M47" s="10"/>
      <c r="N47" s="10"/>
      <c r="O47" s="10"/>
      <c r="P47" s="10"/>
      <c r="Q47" s="10"/>
    </row>
    <row r="48" spans="1:17" ht="18" customHeight="1" x14ac:dyDescent="0.2">
      <c r="A48" s="238" t="s">
        <v>519</v>
      </c>
      <c r="B48" s="239"/>
      <c r="C48" s="240"/>
      <c r="D48" s="239"/>
      <c r="E48" s="239"/>
      <c r="F48" s="239"/>
      <c r="G48" s="241">
        <f>G46/G37</f>
        <v>4.2016806722689079E-2</v>
      </c>
      <c r="H48" s="242"/>
      <c r="I48" s="10"/>
      <c r="J48" s="10"/>
      <c r="K48" s="10"/>
      <c r="L48" s="10"/>
      <c r="M48" s="10"/>
      <c r="N48" s="10"/>
      <c r="O48" s="10"/>
      <c r="P48" s="10"/>
      <c r="Q48" s="10"/>
    </row>
    <row r="49" spans="4:10" ht="18" customHeight="1" x14ac:dyDescent="0.25"/>
    <row r="59" spans="4:10" x14ac:dyDescent="0.25">
      <c r="D59" s="211">
        <f>+D55+SUM(D56:E58)</f>
        <v>0</v>
      </c>
      <c r="F59" s="211">
        <f>+F55+SUM(F56:G58)</f>
        <v>0</v>
      </c>
      <c r="H59" s="211">
        <f>+H55+SUM(H56:I58)</f>
        <v>0</v>
      </c>
      <c r="J59" s="211">
        <f>+J55+SUM(J56:K58)</f>
        <v>0</v>
      </c>
    </row>
  </sheetData>
  <mergeCells count="21">
    <mergeCell ref="A5:N5"/>
    <mergeCell ref="A1:B2"/>
    <mergeCell ref="D2:G2"/>
    <mergeCell ref="H2:M2"/>
    <mergeCell ref="A3:N3"/>
    <mergeCell ref="A4:N4"/>
    <mergeCell ref="A6:N6"/>
    <mergeCell ref="A8:B9"/>
    <mergeCell ref="C8:E8"/>
    <mergeCell ref="F8:H8"/>
    <mergeCell ref="I8:K8"/>
    <mergeCell ref="L8:N8"/>
    <mergeCell ref="A17:N17"/>
    <mergeCell ref="A18:N18"/>
    <mergeCell ref="A19:N19"/>
    <mergeCell ref="A10:B10"/>
    <mergeCell ref="A11:B11"/>
    <mergeCell ref="A12:B12"/>
    <mergeCell ref="A13:B13"/>
    <mergeCell ref="A14:B14"/>
    <mergeCell ref="A15:N15"/>
  </mergeCells>
  <pageMargins left="0.7" right="0.7" top="0.75" bottom="0.75" header="0.3" footer="0.3"/>
  <pageSetup paperSize="9" scale="9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4"/>
  <dimension ref="A1:E82"/>
  <sheetViews>
    <sheetView topLeftCell="A61" workbookViewId="0">
      <selection activeCell="G30" sqref="G30:G32"/>
    </sheetView>
  </sheetViews>
  <sheetFormatPr defaultColWidth="9.28515625" defaultRowHeight="15" x14ac:dyDescent="0.25"/>
  <cols>
    <col min="2" max="2" width="53.7109375" customWidth="1"/>
    <col min="4" max="4" width="1.7109375" customWidth="1"/>
  </cols>
  <sheetData>
    <row r="1" spans="1:5" x14ac:dyDescent="0.25">
      <c r="A1" s="813" t="s">
        <v>61</v>
      </c>
      <c r="B1" s="814"/>
      <c r="C1" s="814"/>
      <c r="E1" s="409" t="s">
        <v>710</v>
      </c>
    </row>
    <row r="2" spans="1:5" x14ac:dyDescent="0.25">
      <c r="A2" s="1">
        <v>1</v>
      </c>
      <c r="B2" s="2" t="s">
        <v>62</v>
      </c>
      <c r="C2" s="1">
        <v>0</v>
      </c>
      <c r="E2" s="409"/>
    </row>
    <row r="3" spans="1:5" x14ac:dyDescent="0.25">
      <c r="A3" s="1">
        <v>2</v>
      </c>
      <c r="B3" s="1" t="s">
        <v>63</v>
      </c>
      <c r="C3" s="1">
        <v>100</v>
      </c>
      <c r="E3" s="409" t="s">
        <v>578</v>
      </c>
    </row>
    <row r="4" spans="1:5" x14ac:dyDescent="0.25">
      <c r="A4" s="1">
        <v>3</v>
      </c>
      <c r="B4" s="1" t="s">
        <v>107</v>
      </c>
      <c r="C4" s="1">
        <v>1580</v>
      </c>
      <c r="E4" s="409"/>
    </row>
    <row r="5" spans="1:5" x14ac:dyDescent="0.25">
      <c r="A5" s="1">
        <v>4</v>
      </c>
      <c r="B5" s="1" t="s">
        <v>116</v>
      </c>
      <c r="C5" s="1">
        <v>1800</v>
      </c>
      <c r="E5" s="409" t="s">
        <v>595</v>
      </c>
    </row>
    <row r="6" spans="1:5" x14ac:dyDescent="0.25">
      <c r="A6" s="1">
        <v>5</v>
      </c>
      <c r="B6" s="1" t="s">
        <v>132</v>
      </c>
      <c r="C6" s="1">
        <v>3010</v>
      </c>
      <c r="E6" s="409" t="s">
        <v>625</v>
      </c>
    </row>
    <row r="7" spans="1:5" x14ac:dyDescent="0.25">
      <c r="A7" s="1">
        <v>6</v>
      </c>
      <c r="B7" s="1" t="s">
        <v>118</v>
      </c>
      <c r="C7" s="1">
        <v>2020</v>
      </c>
      <c r="E7" s="409" t="s">
        <v>597</v>
      </c>
    </row>
    <row r="8" spans="1:5" x14ac:dyDescent="0.25">
      <c r="A8" s="1">
        <v>7</v>
      </c>
      <c r="B8" s="1" t="s">
        <v>117</v>
      </c>
      <c r="C8" s="1">
        <v>2010</v>
      </c>
      <c r="E8" s="409" t="s">
        <v>596</v>
      </c>
    </row>
    <row r="9" spans="1:5" x14ac:dyDescent="0.25">
      <c r="A9" s="1">
        <v>8</v>
      </c>
      <c r="B9" s="1" t="s">
        <v>121</v>
      </c>
      <c r="C9" s="1">
        <v>2300</v>
      </c>
      <c r="E9" s="409" t="s">
        <v>598</v>
      </c>
    </row>
    <row r="10" spans="1:5" x14ac:dyDescent="0.25">
      <c r="A10" s="1">
        <v>9</v>
      </c>
      <c r="B10" s="1" t="s">
        <v>122</v>
      </c>
      <c r="C10" s="1">
        <v>2400</v>
      </c>
      <c r="E10" s="409" t="s">
        <v>624</v>
      </c>
    </row>
    <row r="11" spans="1:5" x14ac:dyDescent="0.25">
      <c r="A11" s="1">
        <v>10</v>
      </c>
      <c r="B11" s="1" t="s">
        <v>67</v>
      </c>
      <c r="C11" s="1">
        <v>302</v>
      </c>
      <c r="E11" s="409" t="s">
        <v>573</v>
      </c>
    </row>
    <row r="12" spans="1:5" x14ac:dyDescent="0.25">
      <c r="A12" s="1">
        <v>11</v>
      </c>
      <c r="B12" s="1" t="s">
        <v>108</v>
      </c>
      <c r="C12" s="1">
        <v>1581</v>
      </c>
      <c r="E12" s="409"/>
    </row>
    <row r="13" spans="1:5" x14ac:dyDescent="0.25">
      <c r="A13" s="1">
        <v>12</v>
      </c>
      <c r="B13" s="1" t="s">
        <v>77</v>
      </c>
      <c r="C13" s="1">
        <v>501</v>
      </c>
      <c r="E13" s="409" t="s">
        <v>611</v>
      </c>
    </row>
    <row r="14" spans="1:5" x14ac:dyDescent="0.25">
      <c r="A14" s="1">
        <v>13</v>
      </c>
      <c r="B14" s="1" t="s">
        <v>75</v>
      </c>
      <c r="C14" s="1">
        <v>402</v>
      </c>
      <c r="E14" s="409" t="s">
        <v>609</v>
      </c>
    </row>
    <row r="15" spans="1:5" x14ac:dyDescent="0.25">
      <c r="A15" s="1">
        <v>14</v>
      </c>
      <c r="B15" s="1" t="s">
        <v>698</v>
      </c>
      <c r="C15" s="1">
        <v>601</v>
      </c>
      <c r="E15" s="409" t="s">
        <v>580</v>
      </c>
    </row>
    <row r="16" spans="1:5" x14ac:dyDescent="0.25">
      <c r="A16" s="1">
        <v>15</v>
      </c>
      <c r="B16" s="1" t="s">
        <v>91</v>
      </c>
      <c r="C16" s="1">
        <v>607</v>
      </c>
      <c r="E16" s="409" t="s">
        <v>584</v>
      </c>
    </row>
    <row r="17" spans="1:5" x14ac:dyDescent="0.25">
      <c r="A17" s="1">
        <v>16</v>
      </c>
      <c r="B17" s="1" t="s">
        <v>112</v>
      </c>
      <c r="C17" s="1">
        <v>1585</v>
      </c>
      <c r="E17" s="409"/>
    </row>
    <row r="18" spans="1:5" x14ac:dyDescent="0.25">
      <c r="A18" s="1">
        <v>17</v>
      </c>
      <c r="B18" s="1" t="s">
        <v>134</v>
      </c>
      <c r="C18" s="1">
        <v>3030</v>
      </c>
      <c r="E18" s="409" t="s">
        <v>627</v>
      </c>
    </row>
    <row r="19" spans="1:5" x14ac:dyDescent="0.25">
      <c r="A19" s="1">
        <v>18</v>
      </c>
      <c r="B19" s="1" t="s">
        <v>90</v>
      </c>
      <c r="C19" s="1">
        <v>604</v>
      </c>
      <c r="E19" s="409" t="s">
        <v>606</v>
      </c>
    </row>
    <row r="20" spans="1:5" x14ac:dyDescent="0.25">
      <c r="A20" s="1">
        <v>19</v>
      </c>
      <c r="B20" s="1" t="s">
        <v>106</v>
      </c>
      <c r="C20" s="1">
        <v>1570</v>
      </c>
      <c r="E20" s="409"/>
    </row>
    <row r="21" spans="1:5" x14ac:dyDescent="0.25">
      <c r="A21" s="1">
        <v>20</v>
      </c>
      <c r="B21" s="1" t="s">
        <v>125</v>
      </c>
      <c r="C21" s="1">
        <v>2660</v>
      </c>
      <c r="E21" s="409"/>
    </row>
    <row r="22" spans="1:5" x14ac:dyDescent="0.25">
      <c r="A22" s="1">
        <v>21</v>
      </c>
      <c r="B22" s="1" t="s">
        <v>88</v>
      </c>
      <c r="C22" s="1">
        <v>514</v>
      </c>
      <c r="E22" s="409" t="s">
        <v>615</v>
      </c>
    </row>
    <row r="23" spans="1:5" x14ac:dyDescent="0.25">
      <c r="A23" s="1">
        <v>22</v>
      </c>
      <c r="B23" s="1" t="s">
        <v>94</v>
      </c>
      <c r="C23" s="1">
        <v>700</v>
      </c>
      <c r="E23" s="409" t="s">
        <v>582</v>
      </c>
    </row>
    <row r="24" spans="1:5" x14ac:dyDescent="0.25">
      <c r="A24" s="1">
        <v>23</v>
      </c>
      <c r="B24" s="1" t="s">
        <v>86</v>
      </c>
      <c r="C24" s="1">
        <v>512</v>
      </c>
      <c r="E24" s="409"/>
    </row>
    <row r="25" spans="1:5" x14ac:dyDescent="0.25">
      <c r="A25" s="1">
        <v>24</v>
      </c>
      <c r="B25" s="1" t="s">
        <v>85</v>
      </c>
      <c r="C25" s="1">
        <v>511</v>
      </c>
      <c r="E25" s="409" t="s">
        <v>631</v>
      </c>
    </row>
    <row r="26" spans="1:5" x14ac:dyDescent="0.25">
      <c r="A26" s="1">
        <v>25</v>
      </c>
      <c r="B26" s="1" t="s">
        <v>84</v>
      </c>
      <c r="C26" s="1">
        <v>510</v>
      </c>
      <c r="E26" s="409" t="s">
        <v>632</v>
      </c>
    </row>
    <row r="27" spans="1:5" x14ac:dyDescent="0.25">
      <c r="A27" s="1">
        <v>26</v>
      </c>
      <c r="B27" s="1" t="s">
        <v>72</v>
      </c>
      <c r="C27" s="1">
        <v>309</v>
      </c>
      <c r="E27" s="409" t="s">
        <v>607</v>
      </c>
    </row>
    <row r="28" spans="1:5" x14ac:dyDescent="0.25">
      <c r="A28" s="1">
        <v>27</v>
      </c>
      <c r="B28" s="1" t="s">
        <v>81</v>
      </c>
      <c r="C28" s="1">
        <v>507</v>
      </c>
      <c r="E28" s="409" t="s">
        <v>622</v>
      </c>
    </row>
    <row r="29" spans="1:5" x14ac:dyDescent="0.25">
      <c r="A29" s="1">
        <v>28</v>
      </c>
      <c r="B29" s="1" t="s">
        <v>98</v>
      </c>
      <c r="C29" s="1">
        <v>1100</v>
      </c>
      <c r="E29" s="409" t="s">
        <v>589</v>
      </c>
    </row>
    <row r="30" spans="1:5" x14ac:dyDescent="0.25">
      <c r="A30" s="1">
        <v>29</v>
      </c>
      <c r="B30" s="1" t="s">
        <v>89</v>
      </c>
      <c r="C30" s="1">
        <v>515</v>
      </c>
      <c r="E30" s="409" t="s">
        <v>614</v>
      </c>
    </row>
    <row r="31" spans="1:5" x14ac:dyDescent="0.25">
      <c r="A31" s="1">
        <v>30</v>
      </c>
      <c r="B31" s="1" t="s">
        <v>102</v>
      </c>
      <c r="C31" s="1">
        <v>1520</v>
      </c>
      <c r="E31" s="409" t="s">
        <v>593</v>
      </c>
    </row>
    <row r="32" spans="1:5" x14ac:dyDescent="0.25">
      <c r="A32" s="1">
        <v>31</v>
      </c>
      <c r="B32" s="1" t="s">
        <v>93</v>
      </c>
      <c r="C32" s="1">
        <v>611</v>
      </c>
      <c r="E32" s="409" t="s">
        <v>581</v>
      </c>
    </row>
    <row r="33" spans="1:5" x14ac:dyDescent="0.25">
      <c r="A33" s="1">
        <v>32</v>
      </c>
      <c r="B33" s="1" t="s">
        <v>78</v>
      </c>
      <c r="C33" s="1">
        <v>502</v>
      </c>
      <c r="E33" s="409" t="s">
        <v>612</v>
      </c>
    </row>
    <row r="34" spans="1:5" x14ac:dyDescent="0.25">
      <c r="A34" s="1">
        <v>33</v>
      </c>
      <c r="B34" s="1" t="s">
        <v>101</v>
      </c>
      <c r="C34" s="1">
        <v>1510</v>
      </c>
      <c r="E34" s="409" t="s">
        <v>592</v>
      </c>
    </row>
    <row r="35" spans="1:5" x14ac:dyDescent="0.25">
      <c r="A35" s="1">
        <v>34</v>
      </c>
      <c r="B35" s="1" t="s">
        <v>119</v>
      </c>
      <c r="C35" s="1">
        <v>2100</v>
      </c>
      <c r="E35" s="409"/>
    </row>
    <row r="36" spans="1:5" x14ac:dyDescent="0.25">
      <c r="A36" s="1">
        <v>35</v>
      </c>
      <c r="B36" s="1" t="s">
        <v>82</v>
      </c>
      <c r="C36" s="1">
        <v>508</v>
      </c>
      <c r="E36" s="409" t="s">
        <v>621</v>
      </c>
    </row>
    <row r="37" spans="1:5" x14ac:dyDescent="0.25">
      <c r="A37" s="1">
        <v>36</v>
      </c>
      <c r="B37" s="1" t="s">
        <v>83</v>
      </c>
      <c r="C37" s="1">
        <v>509</v>
      </c>
      <c r="E37" s="409" t="s">
        <v>616</v>
      </c>
    </row>
    <row r="38" spans="1:5" x14ac:dyDescent="0.25">
      <c r="A38" s="1">
        <v>37</v>
      </c>
      <c r="B38" s="1" t="s">
        <v>128</v>
      </c>
      <c r="C38" s="1">
        <v>2850</v>
      </c>
      <c r="E38" s="409" t="s">
        <v>619</v>
      </c>
    </row>
    <row r="39" spans="1:5" x14ac:dyDescent="0.25">
      <c r="A39" s="1">
        <v>38</v>
      </c>
      <c r="B39" s="1" t="s">
        <v>126</v>
      </c>
      <c r="C39" s="1">
        <v>2700</v>
      </c>
      <c r="E39" s="409" t="s">
        <v>618</v>
      </c>
    </row>
    <row r="40" spans="1:5" x14ac:dyDescent="0.25">
      <c r="A40" s="1">
        <v>39</v>
      </c>
      <c r="B40" s="1" t="s">
        <v>133</v>
      </c>
      <c r="C40" s="1">
        <v>3020</v>
      </c>
      <c r="E40" s="409" t="s">
        <v>626</v>
      </c>
    </row>
    <row r="41" spans="1:5" x14ac:dyDescent="0.25">
      <c r="A41" s="1">
        <v>40</v>
      </c>
      <c r="B41" s="1" t="s">
        <v>136</v>
      </c>
      <c r="C41" s="1">
        <v>3050</v>
      </c>
      <c r="E41" s="409" t="s">
        <v>604</v>
      </c>
    </row>
    <row r="42" spans="1:5" x14ac:dyDescent="0.25">
      <c r="A42" s="1">
        <v>41</v>
      </c>
      <c r="B42" s="1" t="s">
        <v>95</v>
      </c>
      <c r="C42" s="1">
        <v>800</v>
      </c>
      <c r="E42" s="409" t="s">
        <v>583</v>
      </c>
    </row>
    <row r="43" spans="1:5" x14ac:dyDescent="0.25">
      <c r="A43" s="1">
        <v>42</v>
      </c>
      <c r="B43" s="1" t="s">
        <v>76</v>
      </c>
      <c r="C43" s="1">
        <v>403</v>
      </c>
      <c r="E43" s="409" t="s">
        <v>610</v>
      </c>
    </row>
    <row r="44" spans="1:5" x14ac:dyDescent="0.25">
      <c r="A44" s="1">
        <v>43</v>
      </c>
      <c r="B44" s="1" t="s">
        <v>73</v>
      </c>
      <c r="C44" s="1">
        <v>310</v>
      </c>
      <c r="E44" s="409" t="s">
        <v>577</v>
      </c>
    </row>
    <row r="45" spans="1:5" x14ac:dyDescent="0.25">
      <c r="A45" s="1">
        <v>44</v>
      </c>
      <c r="B45" s="1" t="s">
        <v>74</v>
      </c>
      <c r="C45" s="1">
        <v>401</v>
      </c>
      <c r="E45" s="409" t="s">
        <v>608</v>
      </c>
    </row>
    <row r="46" spans="1:5" x14ac:dyDescent="0.25">
      <c r="A46" s="1">
        <v>45</v>
      </c>
      <c r="B46" s="1" t="s">
        <v>100</v>
      </c>
      <c r="C46" s="1">
        <v>1400</v>
      </c>
      <c r="E46" s="409" t="s">
        <v>591</v>
      </c>
    </row>
    <row r="47" spans="1:5" x14ac:dyDescent="0.25">
      <c r="A47" s="1">
        <v>46</v>
      </c>
      <c r="B47" s="1" t="s">
        <v>64</v>
      </c>
      <c r="C47" s="1">
        <v>200</v>
      </c>
      <c r="E47" s="409" t="s">
        <v>570</v>
      </c>
    </row>
    <row r="48" spans="1:5" x14ac:dyDescent="0.25">
      <c r="A48" s="1">
        <v>47</v>
      </c>
      <c r="B48" s="1" t="s">
        <v>111</v>
      </c>
      <c r="C48" s="1">
        <v>1584</v>
      </c>
      <c r="E48" s="409"/>
    </row>
    <row r="49" spans="1:5" x14ac:dyDescent="0.25">
      <c r="A49" s="1">
        <v>48</v>
      </c>
      <c r="B49" s="1" t="s">
        <v>96</v>
      </c>
      <c r="C49" s="1">
        <v>900</v>
      </c>
      <c r="E49" s="409" t="s">
        <v>587</v>
      </c>
    </row>
    <row r="50" spans="1:5" x14ac:dyDescent="0.25">
      <c r="A50" s="1">
        <v>49</v>
      </c>
      <c r="B50" s="1" t="s">
        <v>110</v>
      </c>
      <c r="C50" s="1">
        <v>1583</v>
      </c>
      <c r="E50" s="409"/>
    </row>
    <row r="51" spans="1:5" x14ac:dyDescent="0.25">
      <c r="A51" s="1">
        <v>50</v>
      </c>
      <c r="B51" s="1" t="s">
        <v>103</v>
      </c>
      <c r="C51" s="1">
        <v>1530</v>
      </c>
      <c r="E51" s="409"/>
    </row>
    <row r="52" spans="1:5" x14ac:dyDescent="0.25">
      <c r="A52" s="1">
        <v>51</v>
      </c>
      <c r="B52" s="1" t="s">
        <v>104</v>
      </c>
      <c r="C52" s="1">
        <v>1550</v>
      </c>
      <c r="E52" s="409"/>
    </row>
    <row r="53" spans="1:5" x14ac:dyDescent="0.25">
      <c r="A53" s="1">
        <v>52</v>
      </c>
      <c r="B53" s="1" t="s">
        <v>71</v>
      </c>
      <c r="C53" s="1">
        <v>308</v>
      </c>
      <c r="E53" s="409" t="s">
        <v>576</v>
      </c>
    </row>
    <row r="54" spans="1:5" x14ac:dyDescent="0.25">
      <c r="A54" s="1">
        <v>53</v>
      </c>
      <c r="B54" s="1" t="s">
        <v>70</v>
      </c>
      <c r="C54" s="1">
        <v>306</v>
      </c>
      <c r="E54" s="409" t="s">
        <v>574</v>
      </c>
    </row>
    <row r="55" spans="1:5" x14ac:dyDescent="0.25">
      <c r="A55" s="1">
        <v>54</v>
      </c>
      <c r="B55" s="1" t="s">
        <v>65</v>
      </c>
      <c r="C55" s="1">
        <v>204</v>
      </c>
      <c r="E55" s="409" t="s">
        <v>571</v>
      </c>
    </row>
    <row r="56" spans="1:5" x14ac:dyDescent="0.25">
      <c r="A56" s="1">
        <v>55</v>
      </c>
      <c r="B56" s="1" t="s">
        <v>131</v>
      </c>
      <c r="C56" s="1">
        <v>3001</v>
      </c>
      <c r="E56" s="409" t="s">
        <v>603</v>
      </c>
    </row>
    <row r="57" spans="1:5" x14ac:dyDescent="0.25">
      <c r="A57" s="1">
        <v>56</v>
      </c>
      <c r="B57" s="1" t="s">
        <v>130</v>
      </c>
      <c r="C57" s="1">
        <v>3000</v>
      </c>
      <c r="E57" s="409" t="s">
        <v>602</v>
      </c>
    </row>
    <row r="58" spans="1:5" x14ac:dyDescent="0.25">
      <c r="A58" s="1">
        <v>57</v>
      </c>
      <c r="B58" s="1" t="s">
        <v>68</v>
      </c>
      <c r="C58" s="1">
        <v>303</v>
      </c>
      <c r="E58" s="409" t="s">
        <v>574</v>
      </c>
    </row>
    <row r="59" spans="1:5" x14ac:dyDescent="0.25">
      <c r="A59" s="1">
        <v>58</v>
      </c>
      <c r="B59" s="1" t="s">
        <v>69</v>
      </c>
      <c r="C59" s="1">
        <v>304</v>
      </c>
      <c r="E59" s="409" t="s">
        <v>575</v>
      </c>
    </row>
    <row r="60" spans="1:5" x14ac:dyDescent="0.25">
      <c r="A60" s="1">
        <v>59</v>
      </c>
      <c r="B60" s="1" t="s">
        <v>697</v>
      </c>
      <c r="C60" s="1">
        <v>102</v>
      </c>
      <c r="E60" s="409" t="s">
        <v>579</v>
      </c>
    </row>
    <row r="61" spans="1:5" x14ac:dyDescent="0.25">
      <c r="A61" s="1">
        <v>60</v>
      </c>
      <c r="B61" s="1" t="s">
        <v>97</v>
      </c>
      <c r="C61" s="1">
        <v>1000</v>
      </c>
      <c r="E61" s="409" t="s">
        <v>588</v>
      </c>
    </row>
    <row r="62" spans="1:5" x14ac:dyDescent="0.25">
      <c r="A62" s="1">
        <v>61</v>
      </c>
      <c r="B62" s="1" t="s">
        <v>699</v>
      </c>
      <c r="C62" s="1">
        <v>610</v>
      </c>
      <c r="E62" s="409" t="s">
        <v>586</v>
      </c>
    </row>
    <row r="63" spans="1:5" x14ac:dyDescent="0.25">
      <c r="A63" s="1">
        <v>62</v>
      </c>
      <c r="B63" s="1" t="s">
        <v>137</v>
      </c>
      <c r="C63" s="1">
        <v>3060</v>
      </c>
      <c r="E63" s="409" t="s">
        <v>629</v>
      </c>
    </row>
    <row r="64" spans="1:5" x14ac:dyDescent="0.25">
      <c r="A64" s="1">
        <v>63</v>
      </c>
      <c r="B64" s="1" t="s">
        <v>120</v>
      </c>
      <c r="C64" s="1">
        <v>2200</v>
      </c>
      <c r="E64" s="409"/>
    </row>
    <row r="65" spans="1:5" x14ac:dyDescent="0.25">
      <c r="A65" s="1">
        <v>64</v>
      </c>
      <c r="B65" s="1" t="s">
        <v>105</v>
      </c>
      <c r="C65" s="1">
        <v>1560</v>
      </c>
      <c r="E65" s="409"/>
    </row>
    <row r="66" spans="1:5" x14ac:dyDescent="0.25">
      <c r="A66" s="1">
        <v>65</v>
      </c>
      <c r="B66" s="1" t="s">
        <v>124</v>
      </c>
      <c r="C66" s="1">
        <v>2600</v>
      </c>
      <c r="E66" s="409" t="s">
        <v>600</v>
      </c>
    </row>
    <row r="67" spans="1:5" x14ac:dyDescent="0.25">
      <c r="A67" s="1">
        <v>66</v>
      </c>
      <c r="B67" s="1" t="s">
        <v>123</v>
      </c>
      <c r="C67" s="1">
        <v>2500</v>
      </c>
      <c r="E67" s="409" t="s">
        <v>599</v>
      </c>
    </row>
    <row r="68" spans="1:5" x14ac:dyDescent="0.25">
      <c r="A68" s="1">
        <v>67</v>
      </c>
      <c r="B68" s="1" t="s">
        <v>114</v>
      </c>
      <c r="C68" s="1">
        <v>1590</v>
      </c>
      <c r="E68" s="409" t="s">
        <v>594</v>
      </c>
    </row>
    <row r="69" spans="1:5" x14ac:dyDescent="0.25">
      <c r="A69" s="1">
        <v>68</v>
      </c>
      <c r="B69" s="1" t="s">
        <v>115</v>
      </c>
      <c r="C69" s="1">
        <v>1700</v>
      </c>
      <c r="E69" s="409"/>
    </row>
    <row r="70" spans="1:5" x14ac:dyDescent="0.25">
      <c r="A70" s="1">
        <v>69</v>
      </c>
      <c r="B70" s="1" t="s">
        <v>99</v>
      </c>
      <c r="C70" s="1">
        <v>1300</v>
      </c>
      <c r="E70" s="409" t="s">
        <v>590</v>
      </c>
    </row>
    <row r="71" spans="1:5" x14ac:dyDescent="0.25">
      <c r="A71" s="1">
        <v>70</v>
      </c>
      <c r="B71" s="1" t="s">
        <v>109</v>
      </c>
      <c r="C71" s="1">
        <v>1582</v>
      </c>
      <c r="E71" s="409" t="s">
        <v>605</v>
      </c>
    </row>
    <row r="72" spans="1:5" x14ac:dyDescent="0.25">
      <c r="A72" s="1">
        <v>71</v>
      </c>
      <c r="B72" s="1" t="s">
        <v>700</v>
      </c>
      <c r="C72" s="1">
        <v>2650</v>
      </c>
      <c r="E72" s="409" t="s">
        <v>617</v>
      </c>
    </row>
    <row r="73" spans="1:5" x14ac:dyDescent="0.25">
      <c r="A73" s="1">
        <v>72</v>
      </c>
      <c r="B73" s="1" t="s">
        <v>135</v>
      </c>
      <c r="C73" s="1">
        <v>3040</v>
      </c>
      <c r="E73" s="409" t="s">
        <v>628</v>
      </c>
    </row>
    <row r="74" spans="1:5" x14ac:dyDescent="0.25">
      <c r="A74" s="1">
        <v>73</v>
      </c>
      <c r="B74" s="1" t="s">
        <v>87</v>
      </c>
      <c r="C74" s="1">
        <v>513</v>
      </c>
      <c r="E74" s="409" t="s">
        <v>630</v>
      </c>
    </row>
    <row r="75" spans="1:5" x14ac:dyDescent="0.25">
      <c r="A75" s="1">
        <v>74</v>
      </c>
      <c r="B75" s="1" t="s">
        <v>129</v>
      </c>
      <c r="C75" s="1">
        <v>2950</v>
      </c>
      <c r="E75" s="409" t="s">
        <v>601</v>
      </c>
    </row>
    <row r="76" spans="1:5" x14ac:dyDescent="0.25">
      <c r="A76" s="1">
        <v>75</v>
      </c>
      <c r="B76" s="1" t="s">
        <v>127</v>
      </c>
      <c r="C76" s="1">
        <v>2800</v>
      </c>
      <c r="E76" s="409" t="s">
        <v>620</v>
      </c>
    </row>
    <row r="77" spans="1:5" x14ac:dyDescent="0.25">
      <c r="A77" s="1">
        <v>76</v>
      </c>
      <c r="B77" s="1" t="s">
        <v>66</v>
      </c>
      <c r="C77" s="1">
        <v>300</v>
      </c>
      <c r="E77" s="409" t="s">
        <v>572</v>
      </c>
    </row>
    <row r="78" spans="1:5" x14ac:dyDescent="0.25">
      <c r="A78" s="1">
        <v>77</v>
      </c>
      <c r="B78" s="1" t="s">
        <v>79</v>
      </c>
      <c r="C78" s="1">
        <v>504</v>
      </c>
      <c r="E78" s="409" t="s">
        <v>613</v>
      </c>
    </row>
    <row r="79" spans="1:5" x14ac:dyDescent="0.25">
      <c r="A79" s="1">
        <v>78</v>
      </c>
      <c r="B79" s="1" t="s">
        <v>113</v>
      </c>
      <c r="C79" s="1">
        <v>1586</v>
      </c>
      <c r="E79" s="409"/>
    </row>
    <row r="80" spans="1:5" x14ac:dyDescent="0.25">
      <c r="A80" s="1">
        <v>79</v>
      </c>
      <c r="B80" s="1" t="s">
        <v>92</v>
      </c>
      <c r="C80" s="1">
        <v>608</v>
      </c>
      <c r="E80" s="409" t="s">
        <v>585</v>
      </c>
    </row>
    <row r="81" spans="1:5" x14ac:dyDescent="0.25">
      <c r="A81" s="1">
        <v>80</v>
      </c>
      <c r="B81" s="1" t="s">
        <v>80</v>
      </c>
      <c r="C81" s="1">
        <v>505</v>
      </c>
      <c r="E81" s="409" t="s">
        <v>623</v>
      </c>
    </row>
    <row r="82" spans="1:5" x14ac:dyDescent="0.25">
      <c r="A82" s="1">
        <v>81</v>
      </c>
      <c r="B82" s="1" t="s">
        <v>138</v>
      </c>
      <c r="C82" s="1">
        <v>3100</v>
      </c>
      <c r="E82" s="409"/>
    </row>
  </sheetData>
  <mergeCells count="1">
    <mergeCell ref="A1:C1"/>
  </mergeCells>
  <printOptions horizontalCentered="1"/>
  <pageMargins left="0.11811023622047245" right="0" top="0.74803149606299213" bottom="0.35433070866141736" header="0.31496062992125984" footer="0.1181102362204724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6C214-0B91-4AC6-8BF0-69BED74743F1}">
  <sheetPr codeName="Foglio2"/>
  <dimension ref="A1:C90"/>
  <sheetViews>
    <sheetView topLeftCell="A2" workbookViewId="0">
      <selection activeCell="D2" sqref="D1:D1048576"/>
    </sheetView>
  </sheetViews>
  <sheetFormatPr defaultColWidth="8.7109375" defaultRowHeight="12.75" x14ac:dyDescent="0.2"/>
  <cols>
    <col min="1" max="1" width="4.28515625" style="21" customWidth="1"/>
    <col min="2" max="2" width="76.42578125" style="14" customWidth="1"/>
    <col min="3" max="3" width="6.7109375" style="18" customWidth="1"/>
    <col min="4" max="16384" width="8.7109375" style="14"/>
  </cols>
  <sheetData>
    <row r="1" spans="1:3" ht="23.65" customHeight="1" x14ac:dyDescent="0.2">
      <c r="A1" s="19" t="s">
        <v>488</v>
      </c>
      <c r="B1" s="16" t="s">
        <v>399</v>
      </c>
      <c r="C1" s="16" t="s">
        <v>398</v>
      </c>
    </row>
    <row r="2" spans="1:3" x14ac:dyDescent="0.2">
      <c r="A2" s="20">
        <v>1</v>
      </c>
      <c r="B2" s="17" t="s">
        <v>489</v>
      </c>
      <c r="C2" s="398">
        <v>0</v>
      </c>
    </row>
    <row r="3" spans="1:3" x14ac:dyDescent="0.2">
      <c r="A3" s="20">
        <v>2</v>
      </c>
      <c r="B3" s="15" t="s">
        <v>400</v>
      </c>
      <c r="C3" s="398" t="s">
        <v>711</v>
      </c>
    </row>
    <row r="4" spans="1:3" x14ac:dyDescent="0.2">
      <c r="A4" s="20">
        <v>3</v>
      </c>
      <c r="B4" s="15" t="s">
        <v>401</v>
      </c>
      <c r="C4" s="398" t="s">
        <v>712</v>
      </c>
    </row>
    <row r="5" spans="1:3" x14ac:dyDescent="0.2">
      <c r="A5" s="20">
        <v>4</v>
      </c>
      <c r="B5" s="15" t="s">
        <v>402</v>
      </c>
      <c r="C5" s="398" t="s">
        <v>713</v>
      </c>
    </row>
    <row r="6" spans="1:3" x14ac:dyDescent="0.2">
      <c r="A6" s="20">
        <v>5</v>
      </c>
      <c r="B6" s="15" t="s">
        <v>403</v>
      </c>
      <c r="C6" s="398" t="s">
        <v>714</v>
      </c>
    </row>
    <row r="7" spans="1:3" x14ac:dyDescent="0.2">
      <c r="A7" s="20">
        <v>6</v>
      </c>
      <c r="B7" s="15" t="s">
        <v>404</v>
      </c>
      <c r="C7" s="398" t="s">
        <v>715</v>
      </c>
    </row>
    <row r="8" spans="1:3" x14ac:dyDescent="0.2">
      <c r="A8" s="20">
        <v>7</v>
      </c>
      <c r="B8" s="15" t="s">
        <v>405</v>
      </c>
      <c r="C8" s="398" t="s">
        <v>716</v>
      </c>
    </row>
    <row r="9" spans="1:3" x14ac:dyDescent="0.2">
      <c r="A9" s="20">
        <v>8</v>
      </c>
      <c r="B9" s="15" t="s">
        <v>406</v>
      </c>
      <c r="C9" s="398" t="s">
        <v>717</v>
      </c>
    </row>
    <row r="10" spans="1:3" x14ac:dyDescent="0.2">
      <c r="A10" s="20">
        <v>9</v>
      </c>
      <c r="B10" s="15" t="s">
        <v>407</v>
      </c>
      <c r="C10" s="398" t="s">
        <v>718</v>
      </c>
    </row>
    <row r="11" spans="1:3" x14ac:dyDescent="0.2">
      <c r="A11" s="20">
        <v>10</v>
      </c>
      <c r="B11" s="15" t="s">
        <v>408</v>
      </c>
      <c r="C11" s="398" t="s">
        <v>780</v>
      </c>
    </row>
    <row r="12" spans="1:3" x14ac:dyDescent="0.2">
      <c r="A12" s="20">
        <v>11</v>
      </c>
      <c r="B12" s="15" t="s">
        <v>409</v>
      </c>
      <c r="C12" s="398" t="s">
        <v>781</v>
      </c>
    </row>
    <row r="13" spans="1:3" x14ac:dyDescent="0.2">
      <c r="A13" s="20">
        <v>12</v>
      </c>
      <c r="B13" s="15" t="s">
        <v>410</v>
      </c>
      <c r="C13" s="398" t="s">
        <v>782</v>
      </c>
    </row>
    <row r="14" spans="1:3" x14ac:dyDescent="0.2">
      <c r="A14" s="20">
        <v>13</v>
      </c>
      <c r="B14" s="15" t="s">
        <v>411</v>
      </c>
      <c r="C14" s="398" t="s">
        <v>783</v>
      </c>
    </row>
    <row r="15" spans="1:3" x14ac:dyDescent="0.2">
      <c r="A15" s="20">
        <v>14</v>
      </c>
      <c r="B15" s="15" t="s">
        <v>412</v>
      </c>
      <c r="C15" s="398" t="s">
        <v>784</v>
      </c>
    </row>
    <row r="16" spans="1:3" x14ac:dyDescent="0.2">
      <c r="A16" s="20">
        <v>15</v>
      </c>
      <c r="B16" s="15" t="s">
        <v>413</v>
      </c>
      <c r="C16" s="398" t="s">
        <v>785</v>
      </c>
    </row>
    <row r="17" spans="1:3" ht="25.5" x14ac:dyDescent="0.2">
      <c r="A17" s="20">
        <v>16</v>
      </c>
      <c r="B17" s="15" t="s">
        <v>414</v>
      </c>
      <c r="C17" s="398" t="s">
        <v>786</v>
      </c>
    </row>
    <row r="18" spans="1:3" x14ac:dyDescent="0.2">
      <c r="A18" s="20">
        <v>17</v>
      </c>
      <c r="B18" s="15" t="s">
        <v>415</v>
      </c>
      <c r="C18" s="398" t="s">
        <v>787</v>
      </c>
    </row>
    <row r="19" spans="1:3" x14ac:dyDescent="0.2">
      <c r="A19" s="20">
        <v>18</v>
      </c>
      <c r="B19" s="15" t="s">
        <v>416</v>
      </c>
      <c r="C19" s="398" t="s">
        <v>788</v>
      </c>
    </row>
    <row r="20" spans="1:3" x14ac:dyDescent="0.2">
      <c r="A20" s="20">
        <v>19</v>
      </c>
      <c r="B20" s="15" t="s">
        <v>417</v>
      </c>
      <c r="C20" s="398" t="s">
        <v>789</v>
      </c>
    </row>
    <row r="21" spans="1:3" x14ac:dyDescent="0.2">
      <c r="A21" s="20">
        <v>20</v>
      </c>
      <c r="B21" s="15" t="s">
        <v>418</v>
      </c>
      <c r="C21" s="398" t="s">
        <v>790</v>
      </c>
    </row>
    <row r="22" spans="1:3" x14ac:dyDescent="0.2">
      <c r="A22" s="20">
        <v>21</v>
      </c>
      <c r="B22" s="15" t="s">
        <v>419</v>
      </c>
      <c r="C22" s="398" t="s">
        <v>791</v>
      </c>
    </row>
    <row r="23" spans="1:3" x14ac:dyDescent="0.2">
      <c r="A23" s="20">
        <v>22</v>
      </c>
      <c r="B23" s="15" t="s">
        <v>420</v>
      </c>
      <c r="C23" s="398" t="s">
        <v>792</v>
      </c>
    </row>
    <row r="24" spans="1:3" x14ac:dyDescent="0.2">
      <c r="A24" s="20">
        <v>23</v>
      </c>
      <c r="B24" s="15" t="s">
        <v>421</v>
      </c>
      <c r="C24" s="398" t="s">
        <v>793</v>
      </c>
    </row>
    <row r="25" spans="1:3" x14ac:dyDescent="0.2">
      <c r="A25" s="20">
        <v>24</v>
      </c>
      <c r="B25" s="15" t="s">
        <v>422</v>
      </c>
      <c r="C25" s="398" t="s">
        <v>794</v>
      </c>
    </row>
    <row r="26" spans="1:3" x14ac:dyDescent="0.2">
      <c r="A26" s="20">
        <v>25</v>
      </c>
      <c r="B26" s="15" t="s">
        <v>423</v>
      </c>
      <c r="C26" s="398" t="s">
        <v>795</v>
      </c>
    </row>
    <row r="27" spans="1:3" ht="25.5" x14ac:dyDescent="0.2">
      <c r="A27" s="20">
        <v>26</v>
      </c>
      <c r="B27" s="15" t="s">
        <v>424</v>
      </c>
      <c r="C27" s="398" t="s">
        <v>796</v>
      </c>
    </row>
    <row r="28" spans="1:3" ht="25.5" x14ac:dyDescent="0.2">
      <c r="A28" s="20">
        <v>27</v>
      </c>
      <c r="B28" s="15" t="s">
        <v>425</v>
      </c>
      <c r="C28" s="398" t="s">
        <v>797</v>
      </c>
    </row>
    <row r="29" spans="1:3" x14ac:dyDescent="0.2">
      <c r="A29" s="20">
        <v>28</v>
      </c>
      <c r="B29" s="15" t="s">
        <v>426</v>
      </c>
      <c r="C29" s="398" t="s">
        <v>798</v>
      </c>
    </row>
    <row r="30" spans="1:3" x14ac:dyDescent="0.2">
      <c r="A30" s="20">
        <v>29</v>
      </c>
      <c r="B30" s="15" t="s">
        <v>427</v>
      </c>
      <c r="C30" s="398" t="s">
        <v>799</v>
      </c>
    </row>
    <row r="31" spans="1:3" x14ac:dyDescent="0.2">
      <c r="A31" s="20">
        <v>30</v>
      </c>
      <c r="B31" s="15" t="s">
        <v>428</v>
      </c>
      <c r="C31" s="398" t="s">
        <v>800</v>
      </c>
    </row>
    <row r="32" spans="1:3" x14ac:dyDescent="0.2">
      <c r="A32" s="20">
        <v>31</v>
      </c>
      <c r="B32" s="15" t="s">
        <v>429</v>
      </c>
      <c r="C32" s="398" t="s">
        <v>801</v>
      </c>
    </row>
    <row r="33" spans="1:3" x14ac:dyDescent="0.2">
      <c r="A33" s="20">
        <v>32</v>
      </c>
      <c r="B33" s="15" t="s">
        <v>430</v>
      </c>
      <c r="C33" s="398" t="s">
        <v>802</v>
      </c>
    </row>
    <row r="34" spans="1:3" x14ac:dyDescent="0.2">
      <c r="A34" s="20">
        <v>33</v>
      </c>
      <c r="B34" s="15" t="s">
        <v>431</v>
      </c>
      <c r="C34" s="398" t="s">
        <v>803</v>
      </c>
    </row>
    <row r="35" spans="1:3" x14ac:dyDescent="0.2">
      <c r="A35" s="20">
        <v>34</v>
      </c>
      <c r="B35" s="15" t="s">
        <v>432</v>
      </c>
      <c r="C35" s="398" t="s">
        <v>804</v>
      </c>
    </row>
    <row r="36" spans="1:3" x14ac:dyDescent="0.2">
      <c r="A36" s="20">
        <v>35</v>
      </c>
      <c r="B36" s="15" t="s">
        <v>433</v>
      </c>
      <c r="C36" s="398" t="s">
        <v>805</v>
      </c>
    </row>
    <row r="37" spans="1:3" x14ac:dyDescent="0.2">
      <c r="A37" s="20">
        <v>36</v>
      </c>
      <c r="B37" s="15" t="s">
        <v>434</v>
      </c>
      <c r="C37" s="398" t="s">
        <v>806</v>
      </c>
    </row>
    <row r="38" spans="1:3" x14ac:dyDescent="0.2">
      <c r="A38" s="20">
        <v>37</v>
      </c>
      <c r="B38" s="15" t="s">
        <v>435</v>
      </c>
      <c r="C38" s="398" t="s">
        <v>807</v>
      </c>
    </row>
    <row r="39" spans="1:3" x14ac:dyDescent="0.2">
      <c r="A39" s="20">
        <v>38</v>
      </c>
      <c r="B39" s="15" t="s">
        <v>436</v>
      </c>
      <c r="C39" s="398" t="s">
        <v>808</v>
      </c>
    </row>
    <row r="40" spans="1:3" x14ac:dyDescent="0.2">
      <c r="A40" s="20">
        <v>39</v>
      </c>
      <c r="B40" s="15" t="s">
        <v>437</v>
      </c>
      <c r="C40" s="398" t="s">
        <v>809</v>
      </c>
    </row>
    <row r="41" spans="1:3" x14ac:dyDescent="0.2">
      <c r="A41" s="20">
        <v>40</v>
      </c>
      <c r="B41" s="15" t="s">
        <v>438</v>
      </c>
      <c r="C41" s="398" t="s">
        <v>810</v>
      </c>
    </row>
    <row r="42" spans="1:3" x14ac:dyDescent="0.2">
      <c r="A42" s="20">
        <v>41</v>
      </c>
      <c r="B42" s="15" t="s">
        <v>439</v>
      </c>
      <c r="C42" s="398" t="s">
        <v>811</v>
      </c>
    </row>
    <row r="43" spans="1:3" x14ac:dyDescent="0.2">
      <c r="A43" s="20">
        <v>42</v>
      </c>
      <c r="B43" s="15" t="s">
        <v>440</v>
      </c>
      <c r="C43" s="398" t="s">
        <v>812</v>
      </c>
    </row>
    <row r="44" spans="1:3" x14ac:dyDescent="0.2">
      <c r="A44" s="20">
        <v>43</v>
      </c>
      <c r="B44" s="15" t="s">
        <v>441</v>
      </c>
      <c r="C44" s="398" t="s">
        <v>813</v>
      </c>
    </row>
    <row r="45" spans="1:3" x14ac:dyDescent="0.2">
      <c r="A45" s="20">
        <v>44</v>
      </c>
      <c r="B45" s="15" t="s">
        <v>442</v>
      </c>
      <c r="C45" s="398" t="s">
        <v>814</v>
      </c>
    </row>
    <row r="46" spans="1:3" x14ac:dyDescent="0.2">
      <c r="A46" s="20">
        <v>45</v>
      </c>
      <c r="B46" s="15" t="s">
        <v>443</v>
      </c>
      <c r="C46" s="398" t="s">
        <v>815</v>
      </c>
    </row>
    <row r="47" spans="1:3" x14ac:dyDescent="0.2">
      <c r="A47" s="20">
        <v>46</v>
      </c>
      <c r="B47" s="15" t="s">
        <v>444</v>
      </c>
      <c r="C47" s="398" t="s">
        <v>816</v>
      </c>
    </row>
    <row r="48" spans="1:3" x14ac:dyDescent="0.2">
      <c r="A48" s="20">
        <v>47</v>
      </c>
      <c r="B48" s="15" t="s">
        <v>445</v>
      </c>
      <c r="C48" s="398" t="s">
        <v>817</v>
      </c>
    </row>
    <row r="49" spans="1:3" x14ac:dyDescent="0.2">
      <c r="A49" s="20">
        <v>48</v>
      </c>
      <c r="B49" s="15" t="s">
        <v>446</v>
      </c>
      <c r="C49" s="398" t="s">
        <v>818</v>
      </c>
    </row>
    <row r="50" spans="1:3" x14ac:dyDescent="0.2">
      <c r="A50" s="20">
        <v>49</v>
      </c>
      <c r="B50" s="15" t="s">
        <v>447</v>
      </c>
      <c r="C50" s="398" t="s">
        <v>819</v>
      </c>
    </row>
    <row r="51" spans="1:3" x14ac:dyDescent="0.2">
      <c r="A51" s="20">
        <v>50</v>
      </c>
      <c r="B51" s="15" t="s">
        <v>448</v>
      </c>
      <c r="C51" s="398" t="s">
        <v>820</v>
      </c>
    </row>
    <row r="52" spans="1:3" x14ac:dyDescent="0.2">
      <c r="A52" s="20">
        <v>51</v>
      </c>
      <c r="B52" s="15" t="s">
        <v>449</v>
      </c>
      <c r="C52" s="398" t="s">
        <v>821</v>
      </c>
    </row>
    <row r="53" spans="1:3" x14ac:dyDescent="0.2">
      <c r="A53" s="20">
        <v>52</v>
      </c>
      <c r="B53" s="15" t="s">
        <v>450</v>
      </c>
      <c r="C53" s="398" t="s">
        <v>822</v>
      </c>
    </row>
    <row r="54" spans="1:3" ht="25.5" x14ac:dyDescent="0.2">
      <c r="A54" s="20">
        <v>53</v>
      </c>
      <c r="B54" s="15" t="s">
        <v>451</v>
      </c>
      <c r="C54" s="398" t="s">
        <v>823</v>
      </c>
    </row>
    <row r="55" spans="1:3" x14ac:dyDescent="0.2">
      <c r="A55" s="20">
        <v>54</v>
      </c>
      <c r="B55" s="15" t="s">
        <v>452</v>
      </c>
      <c r="C55" s="398" t="s">
        <v>824</v>
      </c>
    </row>
    <row r="56" spans="1:3" x14ac:dyDescent="0.2">
      <c r="A56" s="20">
        <v>55</v>
      </c>
      <c r="B56" s="15" t="s">
        <v>453</v>
      </c>
      <c r="C56" s="398" t="s">
        <v>825</v>
      </c>
    </row>
    <row r="57" spans="1:3" x14ac:dyDescent="0.2">
      <c r="A57" s="20">
        <v>56</v>
      </c>
      <c r="B57" s="15" t="s">
        <v>454</v>
      </c>
      <c r="C57" s="398" t="s">
        <v>826</v>
      </c>
    </row>
    <row r="58" spans="1:3" x14ac:dyDescent="0.2">
      <c r="A58" s="20">
        <v>57</v>
      </c>
      <c r="B58" s="15" t="s">
        <v>455</v>
      </c>
      <c r="C58" s="398" t="s">
        <v>827</v>
      </c>
    </row>
    <row r="59" spans="1:3" x14ac:dyDescent="0.2">
      <c r="A59" s="20">
        <v>58</v>
      </c>
      <c r="B59" s="15" t="s">
        <v>456</v>
      </c>
      <c r="C59" s="398" t="s">
        <v>828</v>
      </c>
    </row>
    <row r="60" spans="1:3" x14ac:dyDescent="0.2">
      <c r="A60" s="20">
        <v>59</v>
      </c>
      <c r="B60" s="15" t="s">
        <v>457</v>
      </c>
      <c r="C60" s="398" t="s">
        <v>829</v>
      </c>
    </row>
    <row r="61" spans="1:3" x14ac:dyDescent="0.2">
      <c r="A61" s="20">
        <v>60</v>
      </c>
      <c r="B61" s="15" t="s">
        <v>458</v>
      </c>
      <c r="C61" s="398" t="s">
        <v>830</v>
      </c>
    </row>
    <row r="62" spans="1:3" x14ac:dyDescent="0.2">
      <c r="A62" s="20">
        <v>61</v>
      </c>
      <c r="B62" s="15" t="s">
        <v>459</v>
      </c>
      <c r="C62" s="398" t="s">
        <v>831</v>
      </c>
    </row>
    <row r="63" spans="1:3" x14ac:dyDescent="0.2">
      <c r="A63" s="20">
        <v>62</v>
      </c>
      <c r="B63" s="15" t="s">
        <v>460</v>
      </c>
      <c r="C63" s="398" t="s">
        <v>832</v>
      </c>
    </row>
    <row r="64" spans="1:3" x14ac:dyDescent="0.2">
      <c r="A64" s="20">
        <v>63</v>
      </c>
      <c r="B64" s="15" t="s">
        <v>461</v>
      </c>
      <c r="C64" s="398" t="s">
        <v>833</v>
      </c>
    </row>
    <row r="65" spans="1:3" x14ac:dyDescent="0.2">
      <c r="A65" s="20">
        <v>64</v>
      </c>
      <c r="B65" s="15" t="s">
        <v>462</v>
      </c>
      <c r="C65" s="398" t="s">
        <v>834</v>
      </c>
    </row>
    <row r="66" spans="1:3" x14ac:dyDescent="0.2">
      <c r="A66" s="20">
        <v>65</v>
      </c>
      <c r="B66" s="15" t="s">
        <v>463</v>
      </c>
      <c r="C66" s="398" t="s">
        <v>835</v>
      </c>
    </row>
    <row r="67" spans="1:3" x14ac:dyDescent="0.2">
      <c r="A67" s="20">
        <v>66</v>
      </c>
      <c r="B67" s="15" t="s">
        <v>464</v>
      </c>
      <c r="C67" s="398" t="s">
        <v>836</v>
      </c>
    </row>
    <row r="68" spans="1:3" x14ac:dyDescent="0.2">
      <c r="A68" s="20">
        <v>67</v>
      </c>
      <c r="B68" s="15" t="s">
        <v>465</v>
      </c>
      <c r="C68" s="398" t="s">
        <v>837</v>
      </c>
    </row>
    <row r="69" spans="1:3" x14ac:dyDescent="0.2">
      <c r="A69" s="20">
        <v>68</v>
      </c>
      <c r="B69" s="15" t="s">
        <v>466</v>
      </c>
      <c r="C69" s="398" t="s">
        <v>838</v>
      </c>
    </row>
    <row r="70" spans="1:3" x14ac:dyDescent="0.2">
      <c r="A70" s="20">
        <v>69</v>
      </c>
      <c r="B70" s="15" t="s">
        <v>467</v>
      </c>
      <c r="C70" s="398" t="s">
        <v>839</v>
      </c>
    </row>
    <row r="71" spans="1:3" x14ac:dyDescent="0.2">
      <c r="A71" s="20">
        <v>70</v>
      </c>
      <c r="B71" s="15" t="s">
        <v>468</v>
      </c>
      <c r="C71" s="398" t="s">
        <v>840</v>
      </c>
    </row>
    <row r="72" spans="1:3" ht="25.5" x14ac:dyDescent="0.2">
      <c r="A72" s="20">
        <v>71</v>
      </c>
      <c r="B72" s="15" t="s">
        <v>469</v>
      </c>
      <c r="C72" s="398" t="s">
        <v>841</v>
      </c>
    </row>
    <row r="73" spans="1:3" x14ac:dyDescent="0.2">
      <c r="A73" s="20">
        <v>72</v>
      </c>
      <c r="B73" s="15" t="s">
        <v>470</v>
      </c>
      <c r="C73" s="398" t="s">
        <v>842</v>
      </c>
    </row>
    <row r="74" spans="1:3" x14ac:dyDescent="0.2">
      <c r="A74" s="20">
        <v>73</v>
      </c>
      <c r="B74" s="15" t="s">
        <v>471</v>
      </c>
      <c r="C74" s="398" t="s">
        <v>843</v>
      </c>
    </row>
    <row r="75" spans="1:3" x14ac:dyDescent="0.2">
      <c r="A75" s="20">
        <v>74</v>
      </c>
      <c r="B75" s="15" t="s">
        <v>472</v>
      </c>
      <c r="C75" s="398" t="s">
        <v>844</v>
      </c>
    </row>
    <row r="76" spans="1:3" x14ac:dyDescent="0.2">
      <c r="A76" s="20">
        <v>75</v>
      </c>
      <c r="B76" s="15" t="s">
        <v>473</v>
      </c>
      <c r="C76" s="398" t="s">
        <v>845</v>
      </c>
    </row>
    <row r="77" spans="1:3" x14ac:dyDescent="0.2">
      <c r="A77" s="20">
        <v>76</v>
      </c>
      <c r="B77" s="15" t="s">
        <v>474</v>
      </c>
      <c r="C77" s="398" t="s">
        <v>846</v>
      </c>
    </row>
    <row r="78" spans="1:3" x14ac:dyDescent="0.2">
      <c r="A78" s="20">
        <v>77</v>
      </c>
      <c r="B78" s="15" t="s">
        <v>475</v>
      </c>
      <c r="C78" s="398" t="s">
        <v>847</v>
      </c>
    </row>
    <row r="79" spans="1:3" x14ac:dyDescent="0.2">
      <c r="A79" s="20">
        <v>78</v>
      </c>
      <c r="B79" s="15" t="s">
        <v>476</v>
      </c>
      <c r="C79" s="398" t="s">
        <v>848</v>
      </c>
    </row>
    <row r="80" spans="1:3" x14ac:dyDescent="0.2">
      <c r="A80" s="20">
        <v>79</v>
      </c>
      <c r="B80" s="15" t="s">
        <v>477</v>
      </c>
      <c r="C80" s="398" t="s">
        <v>849</v>
      </c>
    </row>
    <row r="81" spans="1:3" x14ac:dyDescent="0.2">
      <c r="A81" s="20">
        <v>80</v>
      </c>
      <c r="B81" s="15" t="s">
        <v>478</v>
      </c>
      <c r="C81" s="398" t="s">
        <v>850</v>
      </c>
    </row>
    <row r="82" spans="1:3" x14ac:dyDescent="0.2">
      <c r="A82" s="20">
        <v>81</v>
      </c>
      <c r="B82" s="15" t="s">
        <v>479</v>
      </c>
      <c r="C82" s="398" t="s">
        <v>851</v>
      </c>
    </row>
    <row r="83" spans="1:3" x14ac:dyDescent="0.2">
      <c r="A83" s="20">
        <v>82</v>
      </c>
      <c r="B83" s="15" t="s">
        <v>480</v>
      </c>
      <c r="C83" s="398" t="s">
        <v>852</v>
      </c>
    </row>
    <row r="84" spans="1:3" x14ac:dyDescent="0.2">
      <c r="A84" s="20">
        <v>83</v>
      </c>
      <c r="B84" s="15" t="s">
        <v>481</v>
      </c>
      <c r="C84" s="398" t="s">
        <v>853</v>
      </c>
    </row>
    <row r="85" spans="1:3" x14ac:dyDescent="0.2">
      <c r="A85" s="20">
        <v>84</v>
      </c>
      <c r="B85" s="15" t="s">
        <v>482</v>
      </c>
      <c r="C85" s="398" t="s">
        <v>854</v>
      </c>
    </row>
    <row r="86" spans="1:3" x14ac:dyDescent="0.2">
      <c r="A86" s="20">
        <v>85</v>
      </c>
      <c r="B86" s="15" t="s">
        <v>483</v>
      </c>
      <c r="C86" s="398" t="s">
        <v>855</v>
      </c>
    </row>
    <row r="87" spans="1:3" x14ac:dyDescent="0.2">
      <c r="A87" s="20">
        <v>86</v>
      </c>
      <c r="B87" s="15" t="s">
        <v>484</v>
      </c>
      <c r="C87" s="398" t="s">
        <v>856</v>
      </c>
    </row>
    <row r="88" spans="1:3" x14ac:dyDescent="0.2">
      <c r="A88" s="20">
        <v>87</v>
      </c>
      <c r="B88" s="15" t="s">
        <v>485</v>
      </c>
      <c r="C88" s="398" t="s">
        <v>857</v>
      </c>
    </row>
    <row r="89" spans="1:3" ht="25.5" x14ac:dyDescent="0.2">
      <c r="A89" s="20">
        <v>88</v>
      </c>
      <c r="B89" s="15" t="s">
        <v>486</v>
      </c>
      <c r="C89" s="398" t="s">
        <v>858</v>
      </c>
    </row>
    <row r="90" spans="1:3" x14ac:dyDescent="0.2">
      <c r="A90" s="20">
        <v>89</v>
      </c>
      <c r="B90" s="15" t="s">
        <v>487</v>
      </c>
      <c r="C90" s="398" t="s">
        <v>859</v>
      </c>
    </row>
  </sheetData>
  <phoneticPr fontId="59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41"/>
  <dimension ref="A1:K108"/>
  <sheetViews>
    <sheetView workbookViewId="0">
      <selection activeCell="A2" sqref="A2:A108"/>
    </sheetView>
  </sheetViews>
  <sheetFormatPr defaultColWidth="9.28515625" defaultRowHeight="14.25" x14ac:dyDescent="0.2"/>
  <cols>
    <col min="1" max="1" width="5.28515625" style="10" customWidth="1"/>
    <col min="2" max="2" width="23.7109375" style="10" bestFit="1" customWidth="1"/>
    <col min="3" max="3" width="6.28515625" style="10" customWidth="1"/>
    <col min="4" max="4" width="25.7109375" style="10" customWidth="1"/>
    <col min="5" max="5" width="23" style="10" customWidth="1"/>
    <col min="6" max="6" width="19.28515625" style="10" bestFit="1" customWidth="1"/>
    <col min="7" max="16384" width="9.28515625" style="10"/>
  </cols>
  <sheetData>
    <row r="1" spans="1:6" s="7" customFormat="1" ht="26.65" customHeight="1" x14ac:dyDescent="0.2">
      <c r="A1" s="3">
        <v>1</v>
      </c>
      <c r="B1" s="4" t="s">
        <v>139</v>
      </c>
      <c r="C1" s="4"/>
      <c r="D1" s="5" t="s">
        <v>140</v>
      </c>
      <c r="E1" s="5" t="s">
        <v>141</v>
      </c>
      <c r="F1" s="6"/>
    </row>
    <row r="2" spans="1:6" s="7" customFormat="1" ht="12.75" x14ac:dyDescent="0.2">
      <c r="A2" s="8">
        <v>2</v>
      </c>
      <c r="B2" s="7" t="s">
        <v>270</v>
      </c>
      <c r="C2" s="7" t="s">
        <v>271</v>
      </c>
      <c r="D2" s="7" t="s">
        <v>177</v>
      </c>
      <c r="E2" s="9" t="s">
        <v>150</v>
      </c>
      <c r="F2" s="9" t="s">
        <v>150</v>
      </c>
    </row>
    <row r="3" spans="1:6" s="7" customFormat="1" ht="12.75" x14ac:dyDescent="0.2">
      <c r="A3" s="8">
        <v>3</v>
      </c>
      <c r="B3" s="7" t="s">
        <v>264</v>
      </c>
      <c r="C3" s="7" t="s">
        <v>265</v>
      </c>
      <c r="D3" s="7" t="s">
        <v>177</v>
      </c>
      <c r="E3" s="9" t="s">
        <v>150</v>
      </c>
      <c r="F3" s="9" t="s">
        <v>150</v>
      </c>
    </row>
    <row r="4" spans="1:6" s="7" customFormat="1" ht="12.75" x14ac:dyDescent="0.2">
      <c r="A4" s="8">
        <v>4</v>
      </c>
      <c r="B4" s="7" t="s">
        <v>258</v>
      </c>
      <c r="C4" s="7" t="s">
        <v>259</v>
      </c>
      <c r="D4" s="7" t="s">
        <v>177</v>
      </c>
      <c r="E4" s="9" t="s">
        <v>150</v>
      </c>
      <c r="F4" s="9" t="s">
        <v>150</v>
      </c>
    </row>
    <row r="5" spans="1:6" s="7" customFormat="1" ht="12.75" x14ac:dyDescent="0.2">
      <c r="A5" s="8">
        <v>5</v>
      </c>
      <c r="B5" s="7" t="s">
        <v>310</v>
      </c>
      <c r="C5" s="7" t="s">
        <v>311</v>
      </c>
      <c r="D5" s="7" t="s">
        <v>177</v>
      </c>
      <c r="E5" s="9" t="s">
        <v>150</v>
      </c>
      <c r="F5" s="9" t="s">
        <v>150</v>
      </c>
    </row>
    <row r="6" spans="1:6" s="7" customFormat="1" ht="12.75" x14ac:dyDescent="0.2">
      <c r="A6" s="8">
        <v>6</v>
      </c>
      <c r="B6" s="7" t="s">
        <v>142</v>
      </c>
      <c r="C6" s="7" t="s">
        <v>143</v>
      </c>
      <c r="D6" s="7" t="s">
        <v>144</v>
      </c>
      <c r="E6" s="9" t="s">
        <v>145</v>
      </c>
      <c r="F6" s="7" t="s">
        <v>146</v>
      </c>
    </row>
    <row r="7" spans="1:6" s="7" customFormat="1" ht="12.75" x14ac:dyDescent="0.2">
      <c r="A7" s="8">
        <v>7</v>
      </c>
      <c r="B7" s="7" t="s">
        <v>147</v>
      </c>
      <c r="C7" s="7" t="s">
        <v>148</v>
      </c>
      <c r="D7" s="7" t="s">
        <v>149</v>
      </c>
      <c r="E7" s="9" t="s">
        <v>150</v>
      </c>
      <c r="F7" s="9" t="s">
        <v>150</v>
      </c>
    </row>
    <row r="8" spans="1:6" s="7" customFormat="1" ht="12.75" x14ac:dyDescent="0.2">
      <c r="A8" s="8">
        <v>8</v>
      </c>
      <c r="B8" s="7" t="s">
        <v>151</v>
      </c>
      <c r="C8" s="7" t="s">
        <v>152</v>
      </c>
      <c r="D8" s="7" t="s">
        <v>153</v>
      </c>
      <c r="E8" s="9" t="s">
        <v>154</v>
      </c>
      <c r="F8" s="7" t="s">
        <v>146</v>
      </c>
    </row>
    <row r="9" spans="1:6" s="7" customFormat="1" ht="12.75" x14ac:dyDescent="0.2">
      <c r="A9" s="8">
        <v>9</v>
      </c>
      <c r="B9" s="7" t="s">
        <v>155</v>
      </c>
      <c r="C9" s="7" t="s">
        <v>156</v>
      </c>
      <c r="D9" s="7" t="s">
        <v>157</v>
      </c>
      <c r="E9" s="9" t="s">
        <v>150</v>
      </c>
      <c r="F9" s="9" t="s">
        <v>150</v>
      </c>
    </row>
    <row r="10" spans="1:6" s="7" customFormat="1" ht="12.75" x14ac:dyDescent="0.2">
      <c r="A10" s="8">
        <v>10</v>
      </c>
      <c r="B10" s="7" t="s">
        <v>158</v>
      </c>
      <c r="C10" s="7" t="s">
        <v>159</v>
      </c>
      <c r="D10" s="7" t="s">
        <v>153</v>
      </c>
      <c r="E10" s="9" t="s">
        <v>154</v>
      </c>
      <c r="F10" s="7" t="s">
        <v>146</v>
      </c>
    </row>
    <row r="11" spans="1:6" s="7" customFormat="1" ht="12.75" x14ac:dyDescent="0.2">
      <c r="A11" s="8">
        <v>11</v>
      </c>
      <c r="B11" s="7" t="s">
        <v>160</v>
      </c>
      <c r="C11" s="7" t="s">
        <v>161</v>
      </c>
      <c r="D11" s="7" t="s">
        <v>162</v>
      </c>
      <c r="E11" s="9" t="s">
        <v>163</v>
      </c>
      <c r="F11" s="7" t="s">
        <v>146</v>
      </c>
    </row>
    <row r="12" spans="1:6" s="7" customFormat="1" ht="12.75" x14ac:dyDescent="0.2">
      <c r="A12" s="8">
        <v>12</v>
      </c>
      <c r="B12" s="7" t="s">
        <v>164</v>
      </c>
      <c r="C12" s="7" t="s">
        <v>165</v>
      </c>
      <c r="D12" s="7" t="s">
        <v>166</v>
      </c>
      <c r="E12" s="9" t="s">
        <v>154</v>
      </c>
      <c r="F12" s="7" t="s">
        <v>146</v>
      </c>
    </row>
    <row r="13" spans="1:6" s="7" customFormat="1" ht="12.75" x14ac:dyDescent="0.2">
      <c r="A13" s="8">
        <v>13</v>
      </c>
      <c r="B13" s="7" t="s">
        <v>167</v>
      </c>
      <c r="C13" s="7" t="s">
        <v>168</v>
      </c>
      <c r="D13" s="7" t="s">
        <v>149</v>
      </c>
      <c r="E13" s="9" t="s">
        <v>150</v>
      </c>
      <c r="F13" s="9" t="s">
        <v>150</v>
      </c>
    </row>
    <row r="14" spans="1:6" s="7" customFormat="1" ht="12.75" x14ac:dyDescent="0.2">
      <c r="A14" s="8">
        <v>14</v>
      </c>
      <c r="B14" s="7" t="s">
        <v>169</v>
      </c>
      <c r="C14" s="7" t="s">
        <v>170</v>
      </c>
      <c r="D14" s="7" t="s">
        <v>171</v>
      </c>
      <c r="E14" s="9" t="s">
        <v>163</v>
      </c>
      <c r="F14" s="7" t="s">
        <v>146</v>
      </c>
    </row>
    <row r="15" spans="1:6" s="7" customFormat="1" ht="12.75" x14ac:dyDescent="0.2">
      <c r="A15" s="8">
        <v>15</v>
      </c>
      <c r="B15" s="7" t="s">
        <v>172</v>
      </c>
      <c r="C15" s="7" t="s">
        <v>173</v>
      </c>
      <c r="D15" s="7" t="s">
        <v>174</v>
      </c>
      <c r="E15" s="9" t="s">
        <v>163</v>
      </c>
      <c r="F15" s="7" t="s">
        <v>146</v>
      </c>
    </row>
    <row r="16" spans="1:6" s="7" customFormat="1" ht="12.75" x14ac:dyDescent="0.2">
      <c r="A16" s="8">
        <v>16</v>
      </c>
      <c r="B16" s="7" t="s">
        <v>175</v>
      </c>
      <c r="C16" s="7" t="s">
        <v>176</v>
      </c>
      <c r="D16" s="7" t="s">
        <v>177</v>
      </c>
      <c r="E16" s="9" t="s">
        <v>150</v>
      </c>
      <c r="F16" s="9" t="s">
        <v>150</v>
      </c>
    </row>
    <row r="17" spans="1:6" s="7" customFormat="1" ht="12.75" x14ac:dyDescent="0.2">
      <c r="A17" s="8">
        <v>17</v>
      </c>
      <c r="B17" s="7" t="s">
        <v>178</v>
      </c>
      <c r="C17" s="7" t="s">
        <v>179</v>
      </c>
      <c r="D17" s="7" t="s">
        <v>149</v>
      </c>
      <c r="E17" s="9" t="s">
        <v>150</v>
      </c>
      <c r="F17" s="9" t="s">
        <v>150</v>
      </c>
    </row>
    <row r="18" spans="1:6" s="7" customFormat="1" ht="12.75" x14ac:dyDescent="0.2">
      <c r="A18" s="8">
        <v>18</v>
      </c>
      <c r="B18" s="7" t="s">
        <v>180</v>
      </c>
      <c r="C18" s="7" t="s">
        <v>181</v>
      </c>
      <c r="D18" s="7" t="s">
        <v>182</v>
      </c>
      <c r="E18" s="9" t="s">
        <v>183</v>
      </c>
      <c r="F18" s="9" t="s">
        <v>183</v>
      </c>
    </row>
    <row r="19" spans="1:6" s="7" customFormat="1" ht="12.75" x14ac:dyDescent="0.2">
      <c r="A19" s="8">
        <v>19</v>
      </c>
      <c r="B19" s="7" t="s">
        <v>184</v>
      </c>
      <c r="C19" s="7" t="s">
        <v>185</v>
      </c>
      <c r="D19" s="7" t="s">
        <v>171</v>
      </c>
      <c r="E19" s="9" t="s">
        <v>163</v>
      </c>
      <c r="F19" s="7" t="s">
        <v>146</v>
      </c>
    </row>
    <row r="20" spans="1:6" s="7" customFormat="1" ht="12.75" x14ac:dyDescent="0.2">
      <c r="A20" s="8">
        <v>20</v>
      </c>
      <c r="B20" s="7" t="s">
        <v>186</v>
      </c>
      <c r="C20" s="7" t="s">
        <v>187</v>
      </c>
      <c r="D20" s="7" t="s">
        <v>188</v>
      </c>
      <c r="E20" s="9" t="s">
        <v>183</v>
      </c>
      <c r="F20" s="9" t="s">
        <v>183</v>
      </c>
    </row>
    <row r="21" spans="1:6" s="7" customFormat="1" ht="12.75" x14ac:dyDescent="0.2">
      <c r="A21" s="8">
        <v>21</v>
      </c>
      <c r="B21" s="7" t="s">
        <v>189</v>
      </c>
      <c r="C21" s="7" t="s">
        <v>190</v>
      </c>
      <c r="D21" s="7" t="s">
        <v>174</v>
      </c>
      <c r="E21" s="9" t="s">
        <v>163</v>
      </c>
      <c r="F21" s="7" t="s">
        <v>146</v>
      </c>
    </row>
    <row r="22" spans="1:6" s="7" customFormat="1" ht="12.75" x14ac:dyDescent="0.2">
      <c r="A22" s="8">
        <v>22</v>
      </c>
      <c r="B22" s="7" t="s">
        <v>191</v>
      </c>
      <c r="C22" s="7" t="s">
        <v>192</v>
      </c>
      <c r="D22" s="7" t="s">
        <v>177</v>
      </c>
      <c r="E22" s="9" t="s">
        <v>150</v>
      </c>
      <c r="F22" s="9" t="s">
        <v>150</v>
      </c>
    </row>
    <row r="23" spans="1:6" s="7" customFormat="1" ht="12.75" x14ac:dyDescent="0.2">
      <c r="A23" s="8">
        <v>23</v>
      </c>
      <c r="B23" s="7" t="s">
        <v>193</v>
      </c>
      <c r="C23" s="7" t="s">
        <v>194</v>
      </c>
      <c r="D23" s="7" t="s">
        <v>174</v>
      </c>
      <c r="E23" s="9" t="s">
        <v>163</v>
      </c>
      <c r="F23" s="7" t="s">
        <v>146</v>
      </c>
    </row>
    <row r="24" spans="1:6" s="7" customFormat="1" ht="12.75" x14ac:dyDescent="0.2">
      <c r="A24" s="8">
        <v>24</v>
      </c>
      <c r="B24" s="7" t="s">
        <v>195</v>
      </c>
      <c r="C24" s="7" t="s">
        <v>196</v>
      </c>
      <c r="D24" s="7" t="s">
        <v>197</v>
      </c>
      <c r="E24" s="9" t="s">
        <v>183</v>
      </c>
      <c r="F24" s="9" t="s">
        <v>183</v>
      </c>
    </row>
    <row r="25" spans="1:6" s="7" customFormat="1" ht="12.75" x14ac:dyDescent="0.2">
      <c r="A25" s="8">
        <v>25</v>
      </c>
      <c r="B25" s="7" t="s">
        <v>198</v>
      </c>
      <c r="C25" s="7" t="s">
        <v>199</v>
      </c>
      <c r="D25" s="7" t="s">
        <v>200</v>
      </c>
      <c r="E25" s="9" t="s">
        <v>145</v>
      </c>
      <c r="F25" s="7" t="s">
        <v>146</v>
      </c>
    </row>
    <row r="26" spans="1:6" s="7" customFormat="1" ht="12.75" x14ac:dyDescent="0.2">
      <c r="A26" s="8">
        <v>26</v>
      </c>
      <c r="B26" s="7" t="s">
        <v>201</v>
      </c>
      <c r="C26" s="7" t="s">
        <v>202</v>
      </c>
      <c r="D26" s="7" t="s">
        <v>203</v>
      </c>
      <c r="E26" s="9" t="s">
        <v>163</v>
      </c>
      <c r="F26" s="7" t="s">
        <v>146</v>
      </c>
    </row>
    <row r="27" spans="1:6" s="7" customFormat="1" ht="12.75" x14ac:dyDescent="0.2">
      <c r="A27" s="8">
        <v>27</v>
      </c>
      <c r="B27" s="7" t="s">
        <v>204</v>
      </c>
      <c r="C27" s="7" t="s">
        <v>205</v>
      </c>
      <c r="D27" s="7" t="s">
        <v>171</v>
      </c>
      <c r="E27" s="9" t="s">
        <v>163</v>
      </c>
      <c r="F27" s="7" t="s">
        <v>146</v>
      </c>
    </row>
    <row r="28" spans="1:6" s="7" customFormat="1" ht="12.75" x14ac:dyDescent="0.2">
      <c r="A28" s="8">
        <v>28</v>
      </c>
      <c r="B28" s="7" t="s">
        <v>206</v>
      </c>
      <c r="C28" s="7" t="s">
        <v>207</v>
      </c>
      <c r="D28" s="7" t="s">
        <v>162</v>
      </c>
      <c r="E28" s="9" t="s">
        <v>163</v>
      </c>
      <c r="F28" s="7" t="s">
        <v>146</v>
      </c>
    </row>
    <row r="29" spans="1:6" s="7" customFormat="1" ht="12.75" x14ac:dyDescent="0.2">
      <c r="A29" s="8">
        <v>29</v>
      </c>
      <c r="B29" s="7" t="s">
        <v>208</v>
      </c>
      <c r="C29" s="7" t="s">
        <v>209</v>
      </c>
      <c r="D29" s="7" t="s">
        <v>144</v>
      </c>
      <c r="E29" s="9" t="s">
        <v>145</v>
      </c>
      <c r="F29" s="7" t="s">
        <v>146</v>
      </c>
    </row>
    <row r="30" spans="1:6" s="7" customFormat="1" ht="12.75" x14ac:dyDescent="0.2">
      <c r="A30" s="8">
        <v>30</v>
      </c>
      <c r="B30" s="7" t="s">
        <v>210</v>
      </c>
      <c r="C30" s="7" t="s">
        <v>211</v>
      </c>
      <c r="D30" s="7" t="s">
        <v>149</v>
      </c>
      <c r="E30" s="9" t="s">
        <v>150</v>
      </c>
      <c r="F30" s="9" t="s">
        <v>150</v>
      </c>
    </row>
    <row r="31" spans="1:6" s="7" customFormat="1" ht="12.75" x14ac:dyDescent="0.2">
      <c r="A31" s="8">
        <v>31</v>
      </c>
      <c r="B31" s="7" t="s">
        <v>212</v>
      </c>
      <c r="C31" s="7" t="s">
        <v>213</v>
      </c>
      <c r="D31" s="7" t="s">
        <v>177</v>
      </c>
      <c r="E31" s="9" t="s">
        <v>150</v>
      </c>
      <c r="F31" s="9" t="s">
        <v>150</v>
      </c>
    </row>
    <row r="32" spans="1:6" s="7" customFormat="1" ht="12.75" x14ac:dyDescent="0.2">
      <c r="A32" s="8">
        <v>32</v>
      </c>
      <c r="B32" s="7" t="s">
        <v>214</v>
      </c>
      <c r="C32" s="7" t="s">
        <v>215</v>
      </c>
      <c r="D32" s="7" t="s">
        <v>177</v>
      </c>
      <c r="E32" s="9" t="s">
        <v>150</v>
      </c>
      <c r="F32" s="9" t="s">
        <v>150</v>
      </c>
    </row>
    <row r="33" spans="1:6" s="7" customFormat="1" ht="12.75" x14ac:dyDescent="0.2">
      <c r="A33" s="8">
        <v>33</v>
      </c>
      <c r="B33" s="7" t="s">
        <v>216</v>
      </c>
      <c r="C33" s="7" t="s">
        <v>217</v>
      </c>
      <c r="D33" s="7" t="s">
        <v>218</v>
      </c>
      <c r="E33" s="9" t="s">
        <v>163</v>
      </c>
      <c r="F33" s="7" t="s">
        <v>146</v>
      </c>
    </row>
    <row r="34" spans="1:6" s="7" customFormat="1" ht="12.75" x14ac:dyDescent="0.2">
      <c r="A34" s="8">
        <v>34</v>
      </c>
      <c r="B34" s="7" t="s">
        <v>219</v>
      </c>
      <c r="C34" s="7" t="s">
        <v>220</v>
      </c>
      <c r="D34" s="7" t="s">
        <v>144</v>
      </c>
      <c r="E34" s="9" t="s">
        <v>145</v>
      </c>
      <c r="F34" s="7" t="s">
        <v>146</v>
      </c>
    </row>
    <row r="35" spans="1:6" s="7" customFormat="1" ht="12.75" x14ac:dyDescent="0.2">
      <c r="A35" s="8">
        <v>35</v>
      </c>
      <c r="B35" s="7" t="s">
        <v>221</v>
      </c>
      <c r="C35" s="7" t="s">
        <v>222</v>
      </c>
      <c r="D35" s="7" t="s">
        <v>218</v>
      </c>
      <c r="E35" s="9" t="s">
        <v>163</v>
      </c>
      <c r="F35" s="7" t="s">
        <v>146</v>
      </c>
    </row>
    <row r="36" spans="1:6" s="7" customFormat="1" ht="12.75" x14ac:dyDescent="0.2">
      <c r="A36" s="8">
        <v>36</v>
      </c>
      <c r="B36" s="7" t="s">
        <v>223</v>
      </c>
      <c r="C36" s="7" t="s">
        <v>224</v>
      </c>
      <c r="D36" s="7" t="s">
        <v>144</v>
      </c>
      <c r="E36" s="9" t="s">
        <v>145</v>
      </c>
      <c r="F36" s="7" t="s">
        <v>146</v>
      </c>
    </row>
    <row r="37" spans="1:6" s="7" customFormat="1" ht="12.75" x14ac:dyDescent="0.2">
      <c r="A37" s="8">
        <v>37</v>
      </c>
      <c r="B37" s="7" t="s">
        <v>225</v>
      </c>
      <c r="C37" s="7" t="s">
        <v>226</v>
      </c>
      <c r="D37" s="7" t="s">
        <v>188</v>
      </c>
      <c r="E37" s="9" t="s">
        <v>183</v>
      </c>
      <c r="F37" s="9" t="s">
        <v>183</v>
      </c>
    </row>
    <row r="38" spans="1:6" s="7" customFormat="1" ht="12.75" x14ac:dyDescent="0.2">
      <c r="A38" s="8">
        <v>38</v>
      </c>
      <c r="B38" s="7" t="s">
        <v>227</v>
      </c>
      <c r="C38" s="7" t="s">
        <v>228</v>
      </c>
      <c r="D38" s="7" t="s">
        <v>188</v>
      </c>
      <c r="E38" s="9" t="s">
        <v>183</v>
      </c>
      <c r="F38" s="9" t="s">
        <v>183</v>
      </c>
    </row>
    <row r="39" spans="1:6" s="7" customFormat="1" ht="12.75" x14ac:dyDescent="0.2">
      <c r="A39" s="8">
        <v>39</v>
      </c>
      <c r="B39" s="7" t="s">
        <v>229</v>
      </c>
      <c r="C39" s="7" t="s">
        <v>230</v>
      </c>
      <c r="D39" s="7" t="s">
        <v>174</v>
      </c>
      <c r="E39" s="9" t="s">
        <v>163</v>
      </c>
      <c r="F39" s="7" t="s">
        <v>146</v>
      </c>
    </row>
    <row r="40" spans="1:6" s="7" customFormat="1" ht="12.75" x14ac:dyDescent="0.2">
      <c r="A40" s="8">
        <v>40</v>
      </c>
      <c r="B40" s="7" t="s">
        <v>231</v>
      </c>
      <c r="C40" s="7" t="s">
        <v>232</v>
      </c>
      <c r="D40" s="7" t="s">
        <v>166</v>
      </c>
      <c r="E40" s="9" t="s">
        <v>154</v>
      </c>
      <c r="F40" s="7" t="s">
        <v>146</v>
      </c>
    </row>
    <row r="41" spans="1:6" s="7" customFormat="1" ht="12.75" x14ac:dyDescent="0.2">
      <c r="A41" s="8">
        <v>41</v>
      </c>
      <c r="B41" s="7" t="s">
        <v>233</v>
      </c>
      <c r="C41" s="7" t="s">
        <v>234</v>
      </c>
      <c r="D41" s="7" t="s">
        <v>153</v>
      </c>
      <c r="E41" s="9" t="s">
        <v>154</v>
      </c>
      <c r="F41" s="7" t="s">
        <v>146</v>
      </c>
    </row>
    <row r="42" spans="1:6" s="7" customFormat="1" ht="12.75" x14ac:dyDescent="0.2">
      <c r="A42" s="8">
        <v>42</v>
      </c>
      <c r="B42" s="7" t="s">
        <v>235</v>
      </c>
      <c r="C42" s="7" t="s">
        <v>236</v>
      </c>
      <c r="D42" s="7" t="s">
        <v>237</v>
      </c>
      <c r="E42" s="9" t="s">
        <v>154</v>
      </c>
      <c r="F42" s="7" t="s">
        <v>146</v>
      </c>
    </row>
    <row r="43" spans="1:6" s="7" customFormat="1" ht="12.75" x14ac:dyDescent="0.2">
      <c r="A43" s="8">
        <v>43</v>
      </c>
      <c r="B43" s="7" t="s">
        <v>238</v>
      </c>
      <c r="C43" s="7" t="s">
        <v>239</v>
      </c>
      <c r="D43" s="7" t="s">
        <v>240</v>
      </c>
      <c r="E43" s="9" t="s">
        <v>150</v>
      </c>
      <c r="F43" s="9" t="s">
        <v>150</v>
      </c>
    </row>
    <row r="44" spans="1:6" s="7" customFormat="1" ht="12.75" x14ac:dyDescent="0.2">
      <c r="A44" s="8">
        <v>44</v>
      </c>
      <c r="B44" s="7" t="s">
        <v>241</v>
      </c>
      <c r="C44" s="7" t="s">
        <v>242</v>
      </c>
      <c r="D44" s="7" t="s">
        <v>243</v>
      </c>
      <c r="E44" s="9" t="s">
        <v>183</v>
      </c>
      <c r="F44" s="9" t="s">
        <v>183</v>
      </c>
    </row>
    <row r="45" spans="1:6" s="7" customFormat="1" ht="12.75" x14ac:dyDescent="0.2">
      <c r="A45" s="8">
        <v>45</v>
      </c>
      <c r="B45" s="7" t="s">
        <v>244</v>
      </c>
      <c r="C45" s="7" t="s">
        <v>245</v>
      </c>
      <c r="D45" s="7" t="s">
        <v>166</v>
      </c>
      <c r="E45" s="9" t="s">
        <v>154</v>
      </c>
      <c r="F45" s="7" t="s">
        <v>146</v>
      </c>
    </row>
    <row r="46" spans="1:6" s="7" customFormat="1" ht="12.75" x14ac:dyDescent="0.2">
      <c r="A46" s="8">
        <v>46</v>
      </c>
      <c r="B46" s="7" t="s">
        <v>246</v>
      </c>
      <c r="C46" s="7" t="s">
        <v>247</v>
      </c>
      <c r="D46" s="7" t="s">
        <v>240</v>
      </c>
      <c r="E46" s="9" t="s">
        <v>150</v>
      </c>
      <c r="F46" s="9" t="s">
        <v>150</v>
      </c>
    </row>
    <row r="47" spans="1:6" s="7" customFormat="1" ht="12.75" x14ac:dyDescent="0.2">
      <c r="A47" s="8">
        <v>47</v>
      </c>
      <c r="B47" s="7" t="s">
        <v>248</v>
      </c>
      <c r="C47" s="7" t="s">
        <v>249</v>
      </c>
      <c r="D47" s="7" t="s">
        <v>203</v>
      </c>
      <c r="E47" s="9" t="s">
        <v>163</v>
      </c>
      <c r="F47" s="7" t="s">
        <v>146</v>
      </c>
    </row>
    <row r="48" spans="1:6" s="7" customFormat="1" ht="12.75" x14ac:dyDescent="0.2">
      <c r="A48" s="8">
        <v>48</v>
      </c>
      <c r="B48" s="7" t="s">
        <v>250</v>
      </c>
      <c r="C48" s="7" t="s">
        <v>251</v>
      </c>
      <c r="D48" s="7" t="s">
        <v>218</v>
      </c>
      <c r="E48" s="9" t="s">
        <v>163</v>
      </c>
      <c r="F48" s="7" t="s">
        <v>146</v>
      </c>
    </row>
    <row r="49" spans="1:11" s="7" customFormat="1" ht="12.75" x14ac:dyDescent="0.2">
      <c r="A49" s="8">
        <v>49</v>
      </c>
      <c r="B49" s="7" t="s">
        <v>252</v>
      </c>
      <c r="C49" s="7" t="s">
        <v>253</v>
      </c>
      <c r="D49" s="7" t="s">
        <v>177</v>
      </c>
      <c r="E49" s="9" t="s">
        <v>150</v>
      </c>
      <c r="F49" s="9" t="s">
        <v>150</v>
      </c>
    </row>
    <row r="50" spans="1:11" s="7" customFormat="1" ht="12.75" x14ac:dyDescent="0.2">
      <c r="A50" s="8">
        <v>50</v>
      </c>
      <c r="B50" s="7" t="s">
        <v>254</v>
      </c>
      <c r="C50" s="7" t="s">
        <v>255</v>
      </c>
      <c r="D50" s="7" t="s">
        <v>174</v>
      </c>
      <c r="E50" s="9" t="s">
        <v>163</v>
      </c>
      <c r="F50" s="7" t="s">
        <v>146</v>
      </c>
    </row>
    <row r="51" spans="1:11" s="7" customFormat="1" ht="12.75" x14ac:dyDescent="0.2">
      <c r="A51" s="8">
        <v>51</v>
      </c>
      <c r="B51" s="7" t="s">
        <v>256</v>
      </c>
      <c r="C51" s="7" t="s">
        <v>257</v>
      </c>
      <c r="D51" s="7" t="s">
        <v>166</v>
      </c>
      <c r="E51" s="9" t="s">
        <v>154</v>
      </c>
      <c r="F51" s="7" t="s">
        <v>146</v>
      </c>
    </row>
    <row r="52" spans="1:11" s="7" customFormat="1" ht="12.75" x14ac:dyDescent="0.2">
      <c r="A52" s="8">
        <v>52</v>
      </c>
      <c r="B52" s="7" t="s">
        <v>260</v>
      </c>
      <c r="C52" s="7" t="s">
        <v>261</v>
      </c>
      <c r="D52" s="7" t="s">
        <v>237</v>
      </c>
      <c r="E52" s="9" t="s">
        <v>154</v>
      </c>
      <c r="F52" s="7" t="s">
        <v>146</v>
      </c>
    </row>
    <row r="53" spans="1:11" s="7" customFormat="1" ht="12.75" x14ac:dyDescent="0.2">
      <c r="A53" s="8">
        <v>53</v>
      </c>
      <c r="B53" s="7" t="s">
        <v>262</v>
      </c>
      <c r="C53" s="7" t="s">
        <v>263</v>
      </c>
      <c r="D53" s="7" t="s">
        <v>166</v>
      </c>
      <c r="E53" s="9" t="s">
        <v>154</v>
      </c>
      <c r="F53" s="7" t="s">
        <v>146</v>
      </c>
    </row>
    <row r="54" spans="1:11" s="7" customFormat="1" ht="12.75" x14ac:dyDescent="0.2">
      <c r="A54" s="8">
        <v>54</v>
      </c>
      <c r="B54" s="7" t="s">
        <v>266</v>
      </c>
      <c r="C54" s="7" t="s">
        <v>267</v>
      </c>
      <c r="D54" s="7" t="s">
        <v>153</v>
      </c>
      <c r="E54" s="9" t="s">
        <v>154</v>
      </c>
      <c r="F54" s="7" t="s">
        <v>146</v>
      </c>
    </row>
    <row r="55" spans="1:11" s="7" customFormat="1" ht="12.75" x14ac:dyDescent="0.2">
      <c r="A55" s="8">
        <v>55</v>
      </c>
      <c r="B55" s="7" t="s">
        <v>268</v>
      </c>
      <c r="C55" s="7" t="s">
        <v>269</v>
      </c>
      <c r="D55" s="7" t="s">
        <v>144</v>
      </c>
      <c r="E55" s="9" t="s">
        <v>145</v>
      </c>
      <c r="F55" s="7" t="s">
        <v>146</v>
      </c>
    </row>
    <row r="56" spans="1:11" s="7" customFormat="1" ht="12.75" x14ac:dyDescent="0.2">
      <c r="A56" s="8">
        <v>56</v>
      </c>
      <c r="B56" s="7" t="s">
        <v>272</v>
      </c>
      <c r="C56" s="7" t="s">
        <v>273</v>
      </c>
      <c r="D56" s="7" t="s">
        <v>177</v>
      </c>
      <c r="E56" s="9" t="s">
        <v>150</v>
      </c>
      <c r="F56" s="9" t="s">
        <v>150</v>
      </c>
    </row>
    <row r="57" spans="1:11" s="7" customFormat="1" ht="12.75" x14ac:dyDescent="0.2">
      <c r="A57" s="8">
        <v>57</v>
      </c>
      <c r="B57" s="7" t="s">
        <v>274</v>
      </c>
      <c r="C57" s="7" t="s">
        <v>275</v>
      </c>
      <c r="D57" s="7" t="s">
        <v>188</v>
      </c>
      <c r="E57" s="9" t="s">
        <v>183</v>
      </c>
      <c r="F57" s="9" t="s">
        <v>183</v>
      </c>
    </row>
    <row r="58" spans="1:11" s="7" customFormat="1" ht="12.75" x14ac:dyDescent="0.2">
      <c r="A58" s="8">
        <v>58</v>
      </c>
      <c r="B58" s="7" t="s">
        <v>276</v>
      </c>
      <c r="C58" s="7" t="s">
        <v>277</v>
      </c>
      <c r="D58" s="7" t="s">
        <v>166</v>
      </c>
      <c r="E58" s="9" t="s">
        <v>154</v>
      </c>
      <c r="F58" s="7" t="s">
        <v>146</v>
      </c>
    </row>
    <row r="59" spans="1:11" s="7" customFormat="1" ht="12.75" x14ac:dyDescent="0.2">
      <c r="A59" s="8">
        <v>59</v>
      </c>
      <c r="B59" s="7" t="s">
        <v>278</v>
      </c>
      <c r="C59" s="7" t="s">
        <v>279</v>
      </c>
      <c r="D59" s="7" t="s">
        <v>314</v>
      </c>
      <c r="E59" s="9" t="s">
        <v>163</v>
      </c>
      <c r="F59" s="7" t="s">
        <v>146</v>
      </c>
      <c r="G59" s="9"/>
      <c r="I59" s="9"/>
      <c r="K59" s="9"/>
    </row>
    <row r="60" spans="1:11" s="7" customFormat="1" ht="12.75" x14ac:dyDescent="0.2">
      <c r="A60" s="8">
        <v>60</v>
      </c>
      <c r="B60" s="7" t="s">
        <v>280</v>
      </c>
      <c r="C60" s="7" t="s">
        <v>281</v>
      </c>
      <c r="D60" s="7" t="s">
        <v>171</v>
      </c>
      <c r="E60" s="9" t="s">
        <v>163</v>
      </c>
      <c r="F60" s="7" t="s">
        <v>146</v>
      </c>
    </row>
    <row r="61" spans="1:11" s="7" customFormat="1" ht="12.75" x14ac:dyDescent="0.2">
      <c r="A61" s="8">
        <v>61</v>
      </c>
      <c r="B61" s="7" t="s">
        <v>282</v>
      </c>
      <c r="C61" s="7" t="s">
        <v>60</v>
      </c>
      <c r="D61" s="7" t="s">
        <v>149</v>
      </c>
      <c r="E61" s="9" t="s">
        <v>150</v>
      </c>
      <c r="F61" s="9" t="s">
        <v>150</v>
      </c>
    </row>
    <row r="62" spans="1:11" s="7" customFormat="1" ht="12.75" x14ac:dyDescent="0.2">
      <c r="A62" s="8">
        <v>62</v>
      </c>
      <c r="B62" s="7" t="s">
        <v>283</v>
      </c>
      <c r="C62" s="7" t="s">
        <v>284</v>
      </c>
      <c r="D62" s="7" t="s">
        <v>200</v>
      </c>
      <c r="E62" s="9" t="s">
        <v>145</v>
      </c>
      <c r="F62" s="7" t="s">
        <v>146</v>
      </c>
    </row>
    <row r="63" spans="1:11" s="7" customFormat="1" ht="12.75" x14ac:dyDescent="0.2">
      <c r="A63" s="8">
        <v>63</v>
      </c>
      <c r="B63" s="7" t="s">
        <v>285</v>
      </c>
      <c r="C63" s="7" t="s">
        <v>286</v>
      </c>
      <c r="D63" s="7" t="s">
        <v>200</v>
      </c>
      <c r="E63" s="9" t="s">
        <v>145</v>
      </c>
      <c r="F63" s="7" t="s">
        <v>146</v>
      </c>
    </row>
    <row r="64" spans="1:11" s="7" customFormat="1" ht="12.75" x14ac:dyDescent="0.2">
      <c r="A64" s="8">
        <v>64</v>
      </c>
      <c r="B64" s="7" t="s">
        <v>287</v>
      </c>
      <c r="C64" s="7" t="s">
        <v>288</v>
      </c>
      <c r="D64" s="7" t="s">
        <v>144</v>
      </c>
      <c r="E64" s="9" t="s">
        <v>145</v>
      </c>
      <c r="F64" s="7" t="s">
        <v>146</v>
      </c>
    </row>
    <row r="65" spans="1:6" s="7" customFormat="1" ht="12.75" x14ac:dyDescent="0.2">
      <c r="A65" s="8">
        <v>65</v>
      </c>
      <c r="B65" s="7" t="s">
        <v>289</v>
      </c>
      <c r="C65" s="7" t="s">
        <v>290</v>
      </c>
      <c r="D65" s="7" t="s">
        <v>188</v>
      </c>
      <c r="E65" s="9" t="s">
        <v>183</v>
      </c>
      <c r="F65" s="9" t="s">
        <v>183</v>
      </c>
    </row>
    <row r="66" spans="1:6" s="7" customFormat="1" ht="12.75" x14ac:dyDescent="0.2">
      <c r="A66" s="8">
        <v>66</v>
      </c>
      <c r="B66" s="7" t="s">
        <v>291</v>
      </c>
      <c r="C66" s="7" t="s">
        <v>292</v>
      </c>
      <c r="D66" s="7" t="s">
        <v>182</v>
      </c>
      <c r="E66" s="9" t="s">
        <v>183</v>
      </c>
      <c r="F66" s="9" t="s">
        <v>183</v>
      </c>
    </row>
    <row r="67" spans="1:6" s="7" customFormat="1" ht="12.75" x14ac:dyDescent="0.2">
      <c r="A67" s="8">
        <v>67</v>
      </c>
      <c r="B67" s="7" t="s">
        <v>293</v>
      </c>
      <c r="C67" s="7" t="s">
        <v>294</v>
      </c>
      <c r="D67" s="7" t="s">
        <v>162</v>
      </c>
      <c r="E67" s="9" t="s">
        <v>163</v>
      </c>
      <c r="F67" s="7" t="s">
        <v>146</v>
      </c>
    </row>
    <row r="68" spans="1:6" s="7" customFormat="1" ht="12.75" x14ac:dyDescent="0.2">
      <c r="A68" s="8">
        <v>68</v>
      </c>
      <c r="B68" s="7" t="s">
        <v>295</v>
      </c>
      <c r="C68" s="7" t="s">
        <v>296</v>
      </c>
      <c r="D68" s="7" t="s">
        <v>297</v>
      </c>
      <c r="E68" s="9" t="s">
        <v>154</v>
      </c>
      <c r="F68" s="7" t="s">
        <v>146</v>
      </c>
    </row>
    <row r="69" spans="1:6" s="7" customFormat="1" ht="12.75" x14ac:dyDescent="0.2">
      <c r="A69" s="8">
        <v>69</v>
      </c>
      <c r="B69" s="7" t="s">
        <v>298</v>
      </c>
      <c r="C69" s="7" t="s">
        <v>299</v>
      </c>
      <c r="D69" s="7" t="s">
        <v>166</v>
      </c>
      <c r="E69" s="9" t="s">
        <v>154</v>
      </c>
      <c r="F69" s="7" t="s">
        <v>146</v>
      </c>
    </row>
    <row r="70" spans="1:6" s="7" customFormat="1" ht="12.75" x14ac:dyDescent="0.2">
      <c r="A70" s="8">
        <v>70</v>
      </c>
      <c r="B70" s="7" t="s">
        <v>300</v>
      </c>
      <c r="C70" s="7" t="s">
        <v>301</v>
      </c>
      <c r="D70" s="7" t="s">
        <v>243</v>
      </c>
      <c r="E70" s="9" t="s">
        <v>183</v>
      </c>
      <c r="F70" s="9" t="s">
        <v>183</v>
      </c>
    </row>
    <row r="71" spans="1:6" s="7" customFormat="1" ht="12.75" x14ac:dyDescent="0.2">
      <c r="A71" s="8">
        <v>71</v>
      </c>
      <c r="B71" s="7" t="s">
        <v>302</v>
      </c>
      <c r="C71" s="7" t="s">
        <v>303</v>
      </c>
      <c r="D71" s="7" t="s">
        <v>166</v>
      </c>
      <c r="E71" s="9" t="s">
        <v>154</v>
      </c>
      <c r="F71" s="7" t="s">
        <v>146</v>
      </c>
    </row>
    <row r="72" spans="1:6" s="7" customFormat="1" ht="12.75" x14ac:dyDescent="0.2">
      <c r="A72" s="8">
        <v>72</v>
      </c>
      <c r="B72" s="7" t="s">
        <v>304</v>
      </c>
      <c r="C72" s="7" t="s">
        <v>305</v>
      </c>
      <c r="D72" s="7" t="s">
        <v>188</v>
      </c>
      <c r="E72" s="9" t="s">
        <v>183</v>
      </c>
      <c r="F72" s="9" t="s">
        <v>183</v>
      </c>
    </row>
    <row r="73" spans="1:6" s="7" customFormat="1" ht="12.75" x14ac:dyDescent="0.2">
      <c r="A73" s="8">
        <v>73</v>
      </c>
      <c r="B73" s="7" t="s">
        <v>306</v>
      </c>
      <c r="C73" s="7" t="s">
        <v>307</v>
      </c>
      <c r="D73" s="7" t="s">
        <v>166</v>
      </c>
      <c r="E73" s="9" t="s">
        <v>154</v>
      </c>
      <c r="F73" s="7" t="s">
        <v>146</v>
      </c>
    </row>
    <row r="74" spans="1:6" s="7" customFormat="1" ht="12.75" x14ac:dyDescent="0.2">
      <c r="A74" s="8">
        <v>74</v>
      </c>
      <c r="B74" s="7" t="s">
        <v>308</v>
      </c>
      <c r="C74" s="7" t="s">
        <v>309</v>
      </c>
      <c r="D74" s="7" t="s">
        <v>153</v>
      </c>
      <c r="E74" s="9" t="s">
        <v>154</v>
      </c>
      <c r="F74" s="7" t="s">
        <v>146</v>
      </c>
    </row>
    <row r="75" spans="1:6" s="7" customFormat="1" ht="12.75" x14ac:dyDescent="0.2">
      <c r="A75" s="8">
        <v>75</v>
      </c>
      <c r="B75" s="7" t="s">
        <v>312</v>
      </c>
      <c r="C75" s="7" t="s">
        <v>313</v>
      </c>
      <c r="D75" s="7" t="s">
        <v>314</v>
      </c>
      <c r="E75" s="9" t="s">
        <v>163</v>
      </c>
      <c r="F75" s="7" t="s">
        <v>146</v>
      </c>
    </row>
    <row r="76" spans="1:6" s="7" customFormat="1" ht="12.75" x14ac:dyDescent="0.2">
      <c r="A76" s="8">
        <v>76</v>
      </c>
      <c r="B76" s="7" t="s">
        <v>315</v>
      </c>
      <c r="C76" s="7" t="s">
        <v>316</v>
      </c>
      <c r="D76" s="7" t="s">
        <v>188</v>
      </c>
      <c r="E76" s="9" t="s">
        <v>183</v>
      </c>
      <c r="F76" s="9" t="s">
        <v>183</v>
      </c>
    </row>
    <row r="77" spans="1:6" s="7" customFormat="1" ht="12.75" x14ac:dyDescent="0.2">
      <c r="A77" s="8">
        <v>77</v>
      </c>
      <c r="B77" s="7" t="s">
        <v>317</v>
      </c>
      <c r="C77" s="7" t="s">
        <v>318</v>
      </c>
      <c r="D77" s="7" t="s">
        <v>218</v>
      </c>
      <c r="E77" s="9" t="s">
        <v>163</v>
      </c>
      <c r="F77" s="7" t="s">
        <v>146</v>
      </c>
    </row>
    <row r="78" spans="1:6" s="7" customFormat="1" ht="12.75" x14ac:dyDescent="0.2">
      <c r="A78" s="8">
        <v>78</v>
      </c>
      <c r="B78" s="7" t="s">
        <v>319</v>
      </c>
      <c r="C78" s="7" t="s">
        <v>320</v>
      </c>
      <c r="D78" s="7" t="s">
        <v>188</v>
      </c>
      <c r="E78" s="9" t="s">
        <v>183</v>
      </c>
      <c r="F78" s="9" t="s">
        <v>183</v>
      </c>
    </row>
    <row r="79" spans="1:6" s="7" customFormat="1" ht="12.75" x14ac:dyDescent="0.2">
      <c r="A79" s="8">
        <v>79</v>
      </c>
      <c r="B79" s="7" t="s">
        <v>321</v>
      </c>
      <c r="C79" s="7" t="s">
        <v>322</v>
      </c>
      <c r="D79" s="7" t="s">
        <v>144</v>
      </c>
      <c r="E79" s="9" t="s">
        <v>145</v>
      </c>
      <c r="F79" s="7" t="s">
        <v>146</v>
      </c>
    </row>
    <row r="80" spans="1:6" s="7" customFormat="1" ht="12.75" x14ac:dyDescent="0.2">
      <c r="A80" s="8">
        <v>80</v>
      </c>
      <c r="B80" s="7" t="s">
        <v>323</v>
      </c>
      <c r="C80" s="7" t="s">
        <v>324</v>
      </c>
      <c r="D80" s="7" t="s">
        <v>237</v>
      </c>
      <c r="E80" s="9" t="s">
        <v>154</v>
      </c>
      <c r="F80" s="7" t="s">
        <v>146</v>
      </c>
    </row>
    <row r="81" spans="1:6" s="7" customFormat="1" ht="12.75" x14ac:dyDescent="0.2">
      <c r="A81" s="8">
        <v>81</v>
      </c>
      <c r="B81" s="7" t="s">
        <v>325</v>
      </c>
      <c r="C81" s="7" t="s">
        <v>326</v>
      </c>
      <c r="D81" s="7" t="s">
        <v>237</v>
      </c>
      <c r="E81" s="9" t="s">
        <v>154</v>
      </c>
      <c r="F81" s="7" t="s">
        <v>146</v>
      </c>
    </row>
    <row r="82" spans="1:6" s="7" customFormat="1" ht="12.75" x14ac:dyDescent="0.2">
      <c r="A82" s="8">
        <v>82</v>
      </c>
      <c r="B82" s="7" t="s">
        <v>327</v>
      </c>
      <c r="C82" s="7" t="s">
        <v>328</v>
      </c>
      <c r="D82" s="7" t="s">
        <v>188</v>
      </c>
      <c r="E82" s="9" t="s">
        <v>183</v>
      </c>
      <c r="F82" s="9" t="s">
        <v>183</v>
      </c>
    </row>
    <row r="83" spans="1:6" s="7" customFormat="1" ht="12.75" x14ac:dyDescent="0.2">
      <c r="A83" s="8">
        <v>83</v>
      </c>
      <c r="B83" s="7" t="s">
        <v>329</v>
      </c>
      <c r="C83" s="7" t="s">
        <v>330</v>
      </c>
      <c r="D83" s="7" t="s">
        <v>182</v>
      </c>
      <c r="E83" s="9" t="s">
        <v>183</v>
      </c>
      <c r="F83" s="9" t="s">
        <v>183</v>
      </c>
    </row>
    <row r="84" spans="1:6" s="7" customFormat="1" ht="12.75" x14ac:dyDescent="0.2">
      <c r="A84" s="8">
        <v>84</v>
      </c>
      <c r="B84" s="7" t="s">
        <v>331</v>
      </c>
      <c r="C84" s="7" t="s">
        <v>332</v>
      </c>
      <c r="D84" s="7" t="s">
        <v>171</v>
      </c>
      <c r="E84" s="9" t="s">
        <v>163</v>
      </c>
      <c r="F84" s="7" t="s">
        <v>146</v>
      </c>
    </row>
    <row r="85" spans="1:6" s="7" customFormat="1" ht="12.75" x14ac:dyDescent="0.2">
      <c r="A85" s="8">
        <v>85</v>
      </c>
      <c r="B85" s="7" t="s">
        <v>333</v>
      </c>
      <c r="C85" s="7" t="s">
        <v>334</v>
      </c>
      <c r="D85" s="7" t="s">
        <v>166</v>
      </c>
      <c r="E85" s="9" t="s">
        <v>154</v>
      </c>
      <c r="F85" s="7" t="s">
        <v>146</v>
      </c>
    </row>
    <row r="86" spans="1:6" s="7" customFormat="1" ht="12.75" x14ac:dyDescent="0.2">
      <c r="A86" s="8">
        <v>86</v>
      </c>
      <c r="B86" s="7" t="s">
        <v>335</v>
      </c>
      <c r="C86" s="7" t="s">
        <v>336</v>
      </c>
      <c r="D86" s="7" t="s">
        <v>177</v>
      </c>
      <c r="E86" s="9" t="s">
        <v>150</v>
      </c>
      <c r="F86" s="9" t="s">
        <v>150</v>
      </c>
    </row>
    <row r="87" spans="1:6" s="7" customFormat="1" ht="12.75" x14ac:dyDescent="0.2">
      <c r="A87" s="8">
        <v>87</v>
      </c>
      <c r="B87" s="7" t="s">
        <v>337</v>
      </c>
      <c r="C87" s="7" t="s">
        <v>338</v>
      </c>
      <c r="D87" s="7" t="s">
        <v>240</v>
      </c>
      <c r="E87" s="9" t="s">
        <v>150</v>
      </c>
      <c r="F87" s="9" t="s">
        <v>150</v>
      </c>
    </row>
    <row r="88" spans="1:6" s="7" customFormat="1" ht="12.75" x14ac:dyDescent="0.2">
      <c r="A88" s="8">
        <v>88</v>
      </c>
      <c r="B88" s="7" t="s">
        <v>339</v>
      </c>
      <c r="C88" s="7" t="s">
        <v>340</v>
      </c>
      <c r="D88" s="7" t="s">
        <v>144</v>
      </c>
      <c r="E88" s="9" t="s">
        <v>145</v>
      </c>
      <c r="F88" s="7" t="s">
        <v>146</v>
      </c>
    </row>
    <row r="89" spans="1:6" s="7" customFormat="1" ht="12.75" x14ac:dyDescent="0.2">
      <c r="A89" s="8">
        <v>89</v>
      </c>
      <c r="B89" s="7" t="s">
        <v>341</v>
      </c>
      <c r="C89" s="7" t="s">
        <v>342</v>
      </c>
      <c r="D89" s="7" t="s">
        <v>200</v>
      </c>
      <c r="E89" s="9" t="s">
        <v>145</v>
      </c>
      <c r="F89" s="7" t="s">
        <v>146</v>
      </c>
    </row>
    <row r="90" spans="1:6" s="7" customFormat="1" ht="12.75" x14ac:dyDescent="0.2">
      <c r="A90" s="8">
        <v>90</v>
      </c>
      <c r="B90" s="7" t="s">
        <v>380</v>
      </c>
      <c r="C90" s="7" t="s">
        <v>381</v>
      </c>
      <c r="D90" s="7" t="s">
        <v>200</v>
      </c>
      <c r="E90" s="9" t="s">
        <v>145</v>
      </c>
      <c r="F90" s="7" t="s">
        <v>146</v>
      </c>
    </row>
    <row r="91" spans="1:6" s="7" customFormat="1" ht="12.75" x14ac:dyDescent="0.2">
      <c r="A91" s="8">
        <v>91</v>
      </c>
      <c r="B91" s="7" t="s">
        <v>343</v>
      </c>
      <c r="C91" s="7" t="s">
        <v>344</v>
      </c>
      <c r="D91" s="7" t="s">
        <v>240</v>
      </c>
      <c r="E91" s="9" t="s">
        <v>150</v>
      </c>
      <c r="F91" s="9" t="s">
        <v>150</v>
      </c>
    </row>
    <row r="92" spans="1:6" s="7" customFormat="1" ht="12.75" x14ac:dyDescent="0.2">
      <c r="A92" s="8">
        <v>92</v>
      </c>
      <c r="B92" s="7" t="s">
        <v>345</v>
      </c>
      <c r="C92" s="7" t="s">
        <v>346</v>
      </c>
      <c r="D92" s="7" t="s">
        <v>174</v>
      </c>
      <c r="E92" s="9" t="s">
        <v>163</v>
      </c>
      <c r="F92" s="7" t="s">
        <v>146</v>
      </c>
    </row>
    <row r="93" spans="1:6" s="7" customFormat="1" ht="12.75" x14ac:dyDescent="0.2">
      <c r="A93" s="8">
        <v>93</v>
      </c>
      <c r="B93" s="7" t="s">
        <v>347</v>
      </c>
      <c r="C93" s="7" t="s">
        <v>348</v>
      </c>
      <c r="D93" s="7" t="s">
        <v>162</v>
      </c>
      <c r="E93" s="9" t="s">
        <v>163</v>
      </c>
      <c r="F93" s="7" t="s">
        <v>146</v>
      </c>
    </row>
    <row r="94" spans="1:6" s="7" customFormat="1" ht="12.75" x14ac:dyDescent="0.2">
      <c r="A94" s="8">
        <v>94</v>
      </c>
      <c r="B94" s="7" t="s">
        <v>349</v>
      </c>
      <c r="C94" s="7" t="s">
        <v>350</v>
      </c>
      <c r="D94" s="7" t="s">
        <v>197</v>
      </c>
      <c r="E94" s="9" t="s">
        <v>183</v>
      </c>
      <c r="F94" s="9" t="s">
        <v>183</v>
      </c>
    </row>
    <row r="95" spans="1:6" s="7" customFormat="1" ht="12.75" x14ac:dyDescent="0.2">
      <c r="A95" s="8">
        <v>95</v>
      </c>
      <c r="B95" s="7" t="s">
        <v>351</v>
      </c>
      <c r="C95" s="7" t="s">
        <v>352</v>
      </c>
      <c r="D95" s="7" t="s">
        <v>149</v>
      </c>
      <c r="E95" s="9" t="s">
        <v>150</v>
      </c>
      <c r="F95" s="9" t="s">
        <v>150</v>
      </c>
    </row>
    <row r="96" spans="1:6" s="7" customFormat="1" ht="12.75" x14ac:dyDescent="0.2">
      <c r="A96" s="8">
        <v>96</v>
      </c>
      <c r="B96" s="7" t="s">
        <v>353</v>
      </c>
      <c r="C96" s="7" t="s">
        <v>354</v>
      </c>
      <c r="D96" s="7" t="s">
        <v>144</v>
      </c>
      <c r="E96" s="9" t="s">
        <v>145</v>
      </c>
      <c r="F96" s="7" t="s">
        <v>146</v>
      </c>
    </row>
    <row r="97" spans="1:6" s="7" customFormat="1" ht="12.75" x14ac:dyDescent="0.2">
      <c r="A97" s="8">
        <v>97</v>
      </c>
      <c r="B97" s="7" t="s">
        <v>355</v>
      </c>
      <c r="C97" s="7" t="s">
        <v>356</v>
      </c>
      <c r="D97" s="7" t="s">
        <v>297</v>
      </c>
      <c r="E97" s="9" t="s">
        <v>154</v>
      </c>
      <c r="F97" s="7" t="s">
        <v>146</v>
      </c>
    </row>
    <row r="98" spans="1:6" s="7" customFormat="1" ht="12.75" x14ac:dyDescent="0.2">
      <c r="A98" s="8">
        <v>98</v>
      </c>
      <c r="B98" s="7" t="s">
        <v>357</v>
      </c>
      <c r="C98" s="7" t="s">
        <v>358</v>
      </c>
      <c r="D98" s="7" t="s">
        <v>243</v>
      </c>
      <c r="E98" s="9" t="s">
        <v>183</v>
      </c>
      <c r="F98" s="9" t="s">
        <v>183</v>
      </c>
    </row>
    <row r="99" spans="1:6" s="7" customFormat="1" ht="12.75" x14ac:dyDescent="0.2">
      <c r="A99" s="8">
        <v>99</v>
      </c>
      <c r="B99" s="7" t="s">
        <v>359</v>
      </c>
      <c r="C99" s="7" t="s">
        <v>360</v>
      </c>
      <c r="D99" s="7" t="s">
        <v>182</v>
      </c>
      <c r="E99" s="9" t="s">
        <v>183</v>
      </c>
      <c r="F99" s="9" t="s">
        <v>183</v>
      </c>
    </row>
    <row r="100" spans="1:6" s="7" customFormat="1" ht="12.75" x14ac:dyDescent="0.2">
      <c r="A100" s="8">
        <v>100</v>
      </c>
      <c r="B100" s="7" t="s">
        <v>361</v>
      </c>
      <c r="C100" s="7" t="s">
        <v>362</v>
      </c>
      <c r="D100" s="7" t="s">
        <v>243</v>
      </c>
      <c r="E100" s="9" t="s">
        <v>183</v>
      </c>
      <c r="F100" s="9" t="s">
        <v>183</v>
      </c>
    </row>
    <row r="101" spans="1:6" s="7" customFormat="1" ht="12.75" x14ac:dyDescent="0.2">
      <c r="A101" s="8">
        <v>101</v>
      </c>
      <c r="B101" s="7" t="s">
        <v>363</v>
      </c>
      <c r="C101" s="7" t="s">
        <v>364</v>
      </c>
      <c r="D101" s="7" t="s">
        <v>177</v>
      </c>
      <c r="E101" s="9" t="s">
        <v>150</v>
      </c>
      <c r="F101" s="9" t="s">
        <v>150</v>
      </c>
    </row>
    <row r="102" spans="1:6" s="7" customFormat="1" ht="12.75" x14ac:dyDescent="0.2">
      <c r="A102" s="8">
        <v>102</v>
      </c>
      <c r="B102" s="7" t="s">
        <v>365</v>
      </c>
      <c r="C102" s="7" t="s">
        <v>366</v>
      </c>
      <c r="D102" s="7" t="s">
        <v>149</v>
      </c>
      <c r="E102" s="9" t="s">
        <v>150</v>
      </c>
      <c r="F102" s="9" t="s">
        <v>150</v>
      </c>
    </row>
    <row r="103" spans="1:6" s="7" customFormat="1" ht="12.75" x14ac:dyDescent="0.2">
      <c r="A103" s="8">
        <v>103</v>
      </c>
      <c r="B103" s="7" t="s">
        <v>367</v>
      </c>
      <c r="C103" s="7" t="s">
        <v>368</v>
      </c>
      <c r="D103" s="7" t="s">
        <v>149</v>
      </c>
      <c r="E103" s="9" t="s">
        <v>150</v>
      </c>
      <c r="F103" s="9" t="s">
        <v>150</v>
      </c>
    </row>
    <row r="104" spans="1:6" s="7" customFormat="1" ht="12.75" x14ac:dyDescent="0.2">
      <c r="A104" s="8">
        <v>104</v>
      </c>
      <c r="B104" s="7" t="s">
        <v>369</v>
      </c>
      <c r="C104" s="7" t="s">
        <v>370</v>
      </c>
      <c r="D104" s="7" t="s">
        <v>182</v>
      </c>
      <c r="E104" s="9" t="s">
        <v>183</v>
      </c>
      <c r="F104" s="9" t="s">
        <v>183</v>
      </c>
    </row>
    <row r="105" spans="1:6" s="7" customFormat="1" ht="12.75" x14ac:dyDescent="0.2">
      <c r="A105" s="8">
        <v>105</v>
      </c>
      <c r="B105" s="7" t="s">
        <v>371</v>
      </c>
      <c r="C105" s="7" t="s">
        <v>372</v>
      </c>
      <c r="D105" s="7" t="s">
        <v>182</v>
      </c>
      <c r="E105" s="9" t="s">
        <v>183</v>
      </c>
      <c r="F105" s="9" t="s">
        <v>183</v>
      </c>
    </row>
    <row r="106" spans="1:6" s="7" customFormat="1" ht="12.75" x14ac:dyDescent="0.2">
      <c r="A106" s="8">
        <v>106</v>
      </c>
      <c r="B106" s="7" t="s">
        <v>373</v>
      </c>
      <c r="C106" s="7" t="s">
        <v>374</v>
      </c>
      <c r="D106" s="7" t="s">
        <v>182</v>
      </c>
      <c r="E106" s="9" t="s">
        <v>183</v>
      </c>
      <c r="F106" s="9" t="s">
        <v>183</v>
      </c>
    </row>
    <row r="107" spans="1:6" s="7" customFormat="1" ht="12.75" x14ac:dyDescent="0.2">
      <c r="A107" s="8">
        <v>107</v>
      </c>
      <c r="B107" s="7" t="s">
        <v>375</v>
      </c>
      <c r="C107" s="7" t="s">
        <v>376</v>
      </c>
      <c r="D107" s="7" t="s">
        <v>237</v>
      </c>
      <c r="E107" s="9" t="s">
        <v>154</v>
      </c>
      <c r="F107" s="7" t="s">
        <v>146</v>
      </c>
    </row>
    <row r="108" spans="1:6" s="7" customFormat="1" ht="12.75" x14ac:dyDescent="0.2">
      <c r="A108" s="8">
        <v>108</v>
      </c>
      <c r="B108" s="7" t="s">
        <v>377</v>
      </c>
      <c r="C108" s="7" t="s">
        <v>378</v>
      </c>
      <c r="D108" s="7" t="s">
        <v>218</v>
      </c>
      <c r="E108" s="9" t="s">
        <v>163</v>
      </c>
      <c r="F108" s="7" t="s">
        <v>146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3D7ECF6350C3458F5EB8E2BECC0583" ma:contentTypeVersion="2" ma:contentTypeDescription="Creare un nuovo documento." ma:contentTypeScope="" ma:versionID="ff81740e1bc454247d8182e5edd16781">
  <xsd:schema xmlns:xsd="http://www.w3.org/2001/XMLSchema" xmlns:xs="http://www.w3.org/2001/XMLSchema" xmlns:p="http://schemas.microsoft.com/office/2006/metadata/properties" xmlns:ns3="3a153c22-2e0c-4f20-8f45-c4d29e106baf" targetNamespace="http://schemas.microsoft.com/office/2006/metadata/properties" ma:root="true" ma:fieldsID="92e451b1240bcadf964cc0b28f746495" ns3:_="">
    <xsd:import namespace="3a153c22-2e0c-4f20-8f45-c4d29e106b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153c22-2e0c-4f20-8f45-c4d29e106b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7C8E197-FC00-4893-8BA4-8361ABB7CE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153c22-2e0c-4f20-8f45-c4d29e106b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5AE41D-1D66-429F-A2B2-C78C47EE64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2394C8-E55A-4702-8931-385442CA183F}">
  <ds:schemaRefs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3a153c22-2e0c-4f20-8f45-c4d29e106ba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5</vt:i4>
      </vt:variant>
    </vt:vector>
  </HeadingPairs>
  <TitlesOfParts>
    <vt:vector size="12" baseType="lpstr">
      <vt:lpstr>questionario</vt:lpstr>
      <vt:lpstr>Focus - POLITICHE RETRIBUTIVE</vt:lpstr>
      <vt:lpstr>Focus - SUPPORTO GENITORIALITÀ</vt:lpstr>
      <vt:lpstr>feedback assenze</vt:lpstr>
      <vt:lpstr>ccnl</vt:lpstr>
      <vt:lpstr>ateco2007_2digit</vt:lpstr>
      <vt:lpstr>provincia</vt:lpstr>
      <vt:lpstr>'feedback assenze'!Area_stampa</vt:lpstr>
      <vt:lpstr>'Focus - POLITICHE RETRIBUTIVE'!Area_stampa</vt:lpstr>
      <vt:lpstr>questionario!Area_stampa</vt:lpstr>
      <vt:lpstr>ccnl!Titoli_stampa</vt:lpstr>
      <vt:lpstr>questionario!Titoli_stampa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glabartino</dc:creator>
  <cp:lastModifiedBy>Matteo Laffi</cp:lastModifiedBy>
  <cp:lastPrinted>2024-07-09T13:28:44Z</cp:lastPrinted>
  <dcterms:created xsi:type="dcterms:W3CDTF">2018-02-13T10:01:45Z</dcterms:created>
  <dcterms:modified xsi:type="dcterms:W3CDTF">2025-02-14T13:19:33Z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0x010100633D7ECF6350C3458F5EB8E2BECC0583</vt:lpwstr>
  </property>
</Properties>
</file>